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commercial/Downloads/"/>
    </mc:Choice>
  </mc:AlternateContent>
  <xr:revisionPtr revIDLastSave="0" documentId="13_ncr:1_{C80A28B4-AF81-4041-BB90-E0DBA343CA4E}" xr6:coauthVersionLast="47" xr6:coauthVersionMax="47" xr10:uidLastSave="{00000000-0000-0000-0000-000000000000}"/>
  <bookViews>
    <workbookView xWindow="0" yWindow="500" windowWidth="28800" windowHeight="17500" activeTab="2" xr2:uid="{4F8121FF-713C-4A1E-9307-163F1A0F74BA}"/>
  </bookViews>
  <sheets>
    <sheet name="Equipment" sheetId="1" r:id="rId1"/>
    <sheet name="EC155" sheetId="3" r:id="rId2"/>
    <sheet name="A109E" sheetId="5" r:id="rId3"/>
    <sheet name="SatCom Option" sheetId="2" r:id="rId4"/>
  </sheets>
  <definedNames>
    <definedName name="_xlnm.Print_Area" localSheetId="2">A109E!$A$1:$K$20</definedName>
    <definedName name="_xlnm.Print_Area" localSheetId="1">'EC155'!$B$2:$I$12</definedName>
    <definedName name="_xlnm.Print_Area" localSheetId="0">Equipment!$B$2:$K$24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 l="1"/>
  <c r="E12" i="5"/>
  <c r="F12" i="5" s="1"/>
  <c r="H13" i="3"/>
  <c r="F19" i="5"/>
  <c r="F17" i="5"/>
  <c r="F8" i="5"/>
  <c r="F10" i="5"/>
  <c r="F13" i="5"/>
  <c r="F7" i="5"/>
  <c r="F11" i="5"/>
  <c r="E9" i="5"/>
  <c r="I5" i="3"/>
  <c r="K5" i="1"/>
  <c r="I5" i="1"/>
  <c r="F13" i="1"/>
  <c r="F11" i="1"/>
  <c r="E27" i="1"/>
  <c r="F24" i="1"/>
  <c r="F6" i="1"/>
  <c r="F7" i="1"/>
  <c r="F8" i="1"/>
  <c r="F10" i="1"/>
  <c r="F12" i="1"/>
  <c r="F14" i="1"/>
  <c r="F15" i="1"/>
  <c r="F19" i="1"/>
  <c r="F20" i="1"/>
  <c r="F5" i="1"/>
  <c r="F14" i="5" l="1"/>
  <c r="E14" i="5"/>
  <c r="J7" i="5"/>
  <c r="F9" i="5"/>
  <c r="I7" i="5"/>
  <c r="F27" i="1"/>
</calcChain>
</file>

<file path=xl/sharedStrings.xml><?xml version="1.0" encoding="utf-8"?>
<sst xmlns="http://schemas.openxmlformats.org/spreadsheetml/2006/main" count="143" uniqueCount="96">
  <si>
    <t>Fennec POC</t>
  </si>
  <si>
    <t>Item</t>
  </si>
  <si>
    <t>GPS</t>
  </si>
  <si>
    <t>PN</t>
  </si>
  <si>
    <t>Model</t>
  </si>
  <si>
    <t>Transponder</t>
  </si>
  <si>
    <t>SatCOM</t>
  </si>
  <si>
    <t>NAV</t>
  </si>
  <si>
    <t>VOR</t>
  </si>
  <si>
    <t>ILS</t>
  </si>
  <si>
    <t>Radar Altimeter</t>
  </si>
  <si>
    <t>Subscription</t>
  </si>
  <si>
    <t>Worldwide Database (NavData, Terrain, Obstacle, SafeTaxi)</t>
  </si>
  <si>
    <t>GA 35 GPS/WAAS antenna</t>
  </si>
  <si>
    <t>013-00235-00</t>
  </si>
  <si>
    <t>010-01215-01</t>
  </si>
  <si>
    <r>
      <rPr>
        <strike/>
        <sz val="11"/>
        <color theme="1"/>
        <rFont val="Calibri"/>
        <family val="2"/>
        <scheme val="minor"/>
      </rPr>
      <t>GTX 33</t>
    </r>
    <r>
      <rPr>
        <sz val="11"/>
        <color theme="1"/>
        <rFont val="Calibri"/>
        <family val="2"/>
        <scheme val="minor"/>
      </rPr>
      <t xml:space="preserve"> GTX 335R
-GTX 335R with installation kit</t>
    </r>
  </si>
  <si>
    <t>010-00815-10</t>
  </si>
  <si>
    <t>GSR 56 Back Plate</t>
  </si>
  <si>
    <t>011-01800-00</t>
  </si>
  <si>
    <t>GSR Connector Kit</t>
  </si>
  <si>
    <t>011-01732-00</t>
  </si>
  <si>
    <t>Antenna Coaxial Cable (2 per installation)</t>
  </si>
  <si>
    <t>TNC connectors (4 per installation)</t>
  </si>
  <si>
    <t>Circuit Breakers (1 or 2 per installation)</t>
  </si>
  <si>
    <t>GRA 55
GRA 55, GI 205, two S67-2002 antennas, mounting rack, GRA 55 and GI 205 connector kits, config module, USB cable</t>
  </si>
  <si>
    <t>K10-00205-00</t>
  </si>
  <si>
    <t>Price (USD)</t>
  </si>
  <si>
    <t>Remark</t>
  </si>
  <si>
    <t>Display compatibility:
GI 205
G500
G600
G500H</t>
  </si>
  <si>
    <t>010-01322-01</t>
  </si>
  <si>
    <t>Flight Stream 510</t>
  </si>
  <si>
    <t>Rate</t>
  </si>
  <si>
    <t>Price (RM)</t>
  </si>
  <si>
    <t>SATCOM
-Connext Weather 150</t>
  </si>
  <si>
    <t>-</t>
  </si>
  <si>
    <t xml:space="preserve">per month
Weather Updates:
Every 10 Minutes
Worldwide Weather Details
Voice Calls:
30 Minutes / Month (Included)
See Rate Details for Additional Minutes
Text Messaging (SMS):
Unlimited
Position Reporting:
9 ¢ / Report (Optional) </t>
  </si>
  <si>
    <t xml:space="preserve">Weather Updates:
Every 5 Minutes
Worldwide Weather Details
Voice Calls:
Unlimited
Text Messaging (SMS):
Unlimited
Position Reporting:
9 ¢ / Report (Optional) </t>
  </si>
  <si>
    <t xml:space="preserve">Weather Updates:
Every 5 Minutes
Worldwide Weather Details
Voice Calls:
180 Minutes / Month (Included)
See Rate Details for Additional Minutes
Text Messaging (SMS):
500 / Month (Included)
See Rate Details for Additional Messages
Position Reporting:
9 ¢ / Report (Optional) </t>
  </si>
  <si>
    <t>GAE 12 Garmin Altitude Encoder</t>
  </si>
  <si>
    <t>011-03080-00</t>
  </si>
  <si>
    <t>GTX 33 Not available in catalogue, only for ES upgrade</t>
  </si>
  <si>
    <t>Required for GRA 55</t>
  </si>
  <si>
    <t>Using GTN 650 Xi NAV. In study for suitable antenna</t>
  </si>
  <si>
    <t>010-01999-62</t>
  </si>
  <si>
    <t>010-02045-46</t>
  </si>
  <si>
    <t>GSR 56H Unit</t>
  </si>
  <si>
    <t>GSR 56H Unit Rack, Remote</t>
  </si>
  <si>
    <t>011-02435-00</t>
  </si>
  <si>
    <t>Price USD</t>
  </si>
  <si>
    <t>P1</t>
  </si>
  <si>
    <t>P2</t>
  </si>
  <si>
    <t>P3</t>
  </si>
  <si>
    <t>I Pad</t>
  </si>
  <si>
    <t>Standby ADI/MFD</t>
  </si>
  <si>
    <t xml:space="preserve">Nav Tee + Filter </t>
  </si>
  <si>
    <t>?</t>
  </si>
  <si>
    <t>Ipad + Subscription ( )</t>
  </si>
  <si>
    <t>EC 155</t>
  </si>
  <si>
    <t>Flight Stream 510 Standard
Wireless MultiMediaCard (MMC) for interfacing the GTN Series with Garmin Pilot. Flight Stream 510 includes all of the capabilities of the Flight Stream 110, and adds two-way flight plan transfer, Database Concierge, and Connext messaging and voice call control for even deeper integration with Garmin Pilot (with applicable interfaced devices).</t>
  </si>
  <si>
    <t>Pacific South SD Datacard with Navigation, Pacific South Terrain, US/Europe Obstacles, SafeTaxi databases</t>
  </si>
  <si>
    <t>Database Regions</t>
  </si>
  <si>
    <t>GTX 335R with installation kit</t>
  </si>
  <si>
    <t>SatCOMM</t>
  </si>
  <si>
    <t>X</t>
  </si>
  <si>
    <t>Transponder
Package 1</t>
  </si>
  <si>
    <t>Transponder
Package 2</t>
  </si>
  <si>
    <t>GTX 335 with installation kit and pilot's guide</t>
  </si>
  <si>
    <t>010-01214-01</t>
  </si>
  <si>
    <t>Enablement</t>
  </si>
  <si>
    <t>SD Card, GTN 7xx, Radar AGCS and TD Enablement</t>
  </si>
  <si>
    <t>010-02191-00</t>
  </si>
  <si>
    <t>GSR 56H Unit Rack +  Remote</t>
  </si>
  <si>
    <t xml:space="preserve">A109 JBPM </t>
  </si>
  <si>
    <t>Downloadable (Physical) Feature Enablements*</t>
  </si>
  <si>
    <t>GTN 7xx, Radar AGCS and TD Enablement</t>
  </si>
  <si>
    <t>010-D1695-00 (010-02191-00)</t>
  </si>
  <si>
    <t>GTN 750H Xi black receiver w/ helicopter rack, backplate, conn</t>
  </si>
  <si>
    <t>GTN 650H Xi (NVG)
-GTN 650H Xi Black receiver w/rack, backplate, conn kit, config module and product information kit*</t>
  </si>
  <si>
    <t xml:space="preserve">Garmin </t>
  </si>
  <si>
    <t>Cobham Type  935</t>
  </si>
  <si>
    <t>Type 935</t>
  </si>
  <si>
    <t>Ipad</t>
  </si>
  <si>
    <t>P/N: 935-11 
P/N: 715-40-20010
P/N: 6930A-935-1</t>
  </si>
  <si>
    <t>Current AI-804CA to MD-302 SAM</t>
  </si>
  <si>
    <t>Ipad Mini</t>
  </si>
  <si>
    <t>Other Equipment</t>
  </si>
  <si>
    <t xml:space="preserve">GTN 750H Xi Black receiver w/ helicopter rack, backplate, conn kit, config module and helicopter product information kit* </t>
  </si>
  <si>
    <t>010-02002-02</t>
  </si>
  <si>
    <t xml:space="preserve">010-02002-02 </t>
  </si>
  <si>
    <r>
      <rPr>
        <sz val="12"/>
        <color theme="1"/>
        <rFont val="Calibri (Body)"/>
      </rPr>
      <t>GI do not have NVG,</t>
    </r>
    <r>
      <rPr>
        <sz val="11"/>
        <color theme="1"/>
        <rFont val="Calibri"/>
        <family val="2"/>
        <scheme val="minor"/>
      </rPr>
      <t xml:space="preserve"> </t>
    </r>
  </si>
  <si>
    <t>manual</t>
  </si>
  <si>
    <t>010-02326-70</t>
  </si>
  <si>
    <t>Kit, GI 275 ADAHRS NVIS</t>
  </si>
  <si>
    <t xml:space="preserve">Mid Continent </t>
  </si>
  <si>
    <t>MD302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</si>
</sst>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M&quot;* #,##0.00_);_(&quot;RM&quot;* \(#,##0.00\);_(&quot;RM&quot;* &quot;-&quot;??_);_(@_)"/>
    <numFmt numFmtId="164" formatCode="_-[$USD]\ * #,##0.00_-;\-[$USD]\ * #,##0.00_-;_-[$USD]\ * &quot;-&quot;??_-;_-@_-"/>
    <numFmt numFmtId="165" formatCode="_-[$RM-4409]* #,##0.00_-;\-[$RM-4409]* #,##0.00_-;_-[$RM-4409]* &quot;-&quot;??_-;_-@_-"/>
    <numFmt numFmtId="166" formatCode="_([$USD]\ * #,##0.00_);_([$USD]\ * \(#,##0.00\);_([$USD]\ * &quot;-&quot;??_);_(@_)"/>
    <numFmt numFmtId="167" formatCode="_([$GBP]\ * #,##0.00_);_([$GBP]\ * \(#,##0.00\);_([$GBP]\ * &quot;-&quot;??_);_(@_)"/>
  </numFmts>
  <fonts count="5" x14ac:knownFonts="1">
    <font>
      <sz val="11"/>
      <color theme="1"/>
      <name val="Calibri"/>
      <family val="2"/>
      <scheme val="minor"/>
    </font>
    <font>
      <strike/>
      <sz val="11"/>
      <color theme="1"/>
      <name val="Calibri"/>
      <family val="2"/>
      <scheme val="minor"/>
    </font>
    <font>
      <sz val="8"/>
      <name val="Calibri"/>
      <family val="2"/>
      <scheme val="minor"/>
    </font>
    <font>
      <b/>
      <sz val="11"/>
      <color theme="1"/>
      <name val="Calibri"/>
      <family val="2"/>
      <scheme val="minor"/>
    </font>
    <font>
      <sz val="12"/>
      <color theme="1"/>
      <name val="Calibri (Body)"/>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theme="3"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auto="1"/>
      </left>
      <right style="thin">
        <color auto="1"/>
      </right>
      <top style="dotted">
        <color auto="1"/>
      </top>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top style="thin">
        <color indexed="64"/>
      </top>
      <bottom style="double">
        <color indexed="64"/>
      </bottom>
      <diagonal/>
    </border>
  </borders>
  <cellStyleXfs count="1">
    <xf numFmtId="0" fontId="0" fillId="0" borderId="0"/>
  </cellStyleXfs>
  <cellXfs count="127">
    <xf numFmtId="0" fontId="0" fillId="0" borderId="0" xfId="0"/>
    <xf numFmtId="0" fontId="0" fillId="0" borderId="0" xfId="0"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164" fontId="0" fillId="0" borderId="2" xfId="0" applyNumberFormat="1" applyBorder="1" applyAlignment="1">
      <alignment horizontal="center" vertical="center"/>
    </xf>
    <xf numFmtId="165" fontId="0" fillId="0" borderId="2" xfId="0" applyNumberFormat="1" applyBorder="1" applyAlignment="1">
      <alignment horizontal="center" vertical="center"/>
    </xf>
    <xf numFmtId="0" fontId="0" fillId="0" borderId="2" xfId="0" applyBorder="1" applyAlignment="1">
      <alignment vertical="center" wrapText="1"/>
    </xf>
    <xf numFmtId="0" fontId="0" fillId="0" borderId="2" xfId="0" applyBorder="1" applyAlignment="1">
      <alignment wrapText="1"/>
    </xf>
    <xf numFmtId="164" fontId="0" fillId="0" borderId="3" xfId="0" applyNumberFormat="1" applyBorder="1" applyAlignment="1">
      <alignment horizontal="center" vertical="center"/>
    </xf>
    <xf numFmtId="165" fontId="0" fillId="0" borderId="3" xfId="0" applyNumberFormat="1" applyBorder="1" applyAlignment="1">
      <alignment horizontal="center" vertical="center"/>
    </xf>
    <xf numFmtId="0" fontId="0" fillId="0" borderId="4" xfId="0" applyBorder="1" applyAlignment="1">
      <alignment horizontal="left" vertical="center" wrapText="1"/>
    </xf>
    <xf numFmtId="164" fontId="0" fillId="0" borderId="4" xfId="0" applyNumberFormat="1" applyBorder="1" applyAlignment="1">
      <alignment horizontal="center" vertical="center"/>
    </xf>
    <xf numFmtId="165" fontId="0" fillId="0" borderId="4" xfId="0" applyNumberFormat="1" applyBorder="1" applyAlignment="1">
      <alignment horizontal="center" vertical="center"/>
    </xf>
    <xf numFmtId="0" fontId="0" fillId="0" borderId="3" xfId="0" applyBorder="1" applyAlignment="1">
      <alignment horizontal="center" vertical="center"/>
    </xf>
    <xf numFmtId="0" fontId="0" fillId="2" borderId="2" xfId="0" applyFill="1" applyBorder="1"/>
    <xf numFmtId="164" fontId="0" fillId="2" borderId="2" xfId="0" applyNumberFormat="1" applyFill="1" applyBorder="1" applyAlignment="1">
      <alignment horizontal="center" vertical="center"/>
    </xf>
    <xf numFmtId="165" fontId="0" fillId="2" borderId="2" xfId="0" applyNumberFormat="1" applyFill="1" applyBorder="1" applyAlignment="1">
      <alignment horizontal="center" vertical="center"/>
    </xf>
    <xf numFmtId="0" fontId="0" fillId="0" borderId="3" xfId="0"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wrapText="1"/>
    </xf>
    <xf numFmtId="164"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0" fillId="0" borderId="4" xfId="0" applyBorder="1" applyAlignment="1">
      <alignment vertical="center" wrapText="1"/>
    </xf>
    <xf numFmtId="0" fontId="0" fillId="0" borderId="2"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7" xfId="0" applyBorder="1" applyAlignment="1">
      <alignmen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166" fontId="0" fillId="0" borderId="0" xfId="0" applyNumberFormat="1"/>
    <xf numFmtId="0" fontId="0" fillId="5" borderId="1" xfId="0" applyFill="1" applyBorder="1" applyAlignment="1">
      <alignment horizont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66" fontId="0" fillId="5" borderId="1" xfId="0" applyNumberFormat="1" applyFill="1" applyBorder="1" applyAlignment="1">
      <alignment horizontal="center" vertical="center"/>
    </xf>
    <xf numFmtId="4" fontId="0" fillId="0" borderId="0" xfId="0" applyNumberFormat="1"/>
    <xf numFmtId="166" fontId="0" fillId="0" borderId="0" xfId="0" applyNumberFormat="1" applyAlignment="1">
      <alignment vertical="center" wrapText="1"/>
    </xf>
    <xf numFmtId="166" fontId="0" fillId="0" borderId="0" xfId="0" applyNumberFormat="1" applyBorder="1" applyAlignment="1">
      <alignment vertical="center" wrapText="1"/>
    </xf>
    <xf numFmtId="166" fontId="0" fillId="0" borderId="0" xfId="0" applyNumberFormat="1" applyBorder="1"/>
    <xf numFmtId="166" fontId="0" fillId="0" borderId="9" xfId="0" applyNumberFormat="1" applyBorder="1" applyAlignment="1">
      <alignment vertical="center" wrapText="1"/>
    </xf>
    <xf numFmtId="166" fontId="0" fillId="5" borderId="1" xfId="0" applyNumberFormat="1" applyFill="1" applyBorder="1" applyAlignment="1">
      <alignment horizontal="center" vertical="center" wrapText="1"/>
    </xf>
    <xf numFmtId="0" fontId="3" fillId="0" borderId="0" xfId="0" applyFont="1" applyAlignment="1">
      <alignment vertical="center" wrapText="1"/>
    </xf>
    <xf numFmtId="0" fontId="3" fillId="0" borderId="0" xfId="0" applyFont="1"/>
    <xf numFmtId="166" fontId="0" fillId="4" borderId="9" xfId="0" applyNumberFormat="1" applyFill="1" applyBorder="1"/>
    <xf numFmtId="166" fontId="0" fillId="3" borderId="10" xfId="0" applyNumberFormat="1" applyFill="1" applyBorder="1"/>
    <xf numFmtId="0" fontId="0" fillId="0" borderId="7" xfId="0" applyBorder="1"/>
    <xf numFmtId="0" fontId="0" fillId="0" borderId="2" xfId="0" applyBorder="1"/>
    <xf numFmtId="0" fontId="0" fillId="0" borderId="3" xfId="0" applyBorder="1"/>
    <xf numFmtId="166" fontId="0" fillId="0" borderId="0" xfId="0" applyNumberFormat="1" applyAlignment="1">
      <alignment wrapText="1"/>
    </xf>
    <xf numFmtId="0" fontId="0" fillId="0" borderId="0" xfId="0" applyAlignment="1">
      <alignment horizontal="right" vertical="center" wrapText="1"/>
    </xf>
    <xf numFmtId="44" fontId="0" fillId="0" borderId="0" xfId="0" applyNumberFormat="1" applyAlignment="1">
      <alignment vertical="center" wrapText="1"/>
    </xf>
    <xf numFmtId="44" fontId="0" fillId="5" borderId="1" xfId="0" applyNumberFormat="1" applyFill="1" applyBorder="1" applyAlignment="1">
      <alignment horizontal="center" vertical="center" wrapText="1"/>
    </xf>
    <xf numFmtId="0" fontId="0" fillId="0" borderId="12" xfId="0" applyBorder="1" applyAlignment="1">
      <alignment vertical="center" wrapText="1"/>
    </xf>
    <xf numFmtId="0" fontId="0" fillId="0" borderId="12" xfId="0" applyBorder="1" applyAlignment="1">
      <alignment horizontal="center" vertical="center" wrapText="1"/>
    </xf>
    <xf numFmtId="4" fontId="0" fillId="0" borderId="12" xfId="0" applyNumberFormat="1" applyBorder="1" applyAlignment="1">
      <alignment horizontal="right"/>
    </xf>
    <xf numFmtId="44" fontId="0" fillId="0" borderId="12" xfId="0" applyNumberFormat="1" applyBorder="1" applyAlignment="1">
      <alignment vertical="center" wrapText="1"/>
    </xf>
    <xf numFmtId="0" fontId="0" fillId="0" borderId="15" xfId="0" applyBorder="1" applyAlignment="1">
      <alignment vertical="center" wrapText="1"/>
    </xf>
    <xf numFmtId="0" fontId="0" fillId="0" borderId="15" xfId="0" applyBorder="1" applyAlignment="1">
      <alignment horizontal="center" vertical="center" wrapText="1"/>
    </xf>
    <xf numFmtId="0" fontId="0" fillId="0" borderId="15" xfId="0" applyBorder="1" applyAlignment="1">
      <alignment horizontal="right" vertical="center" wrapText="1"/>
    </xf>
    <xf numFmtId="44" fontId="0" fillId="0" borderId="15" xfId="0" applyNumberFormat="1" applyBorder="1" applyAlignment="1">
      <alignment vertical="center" wrapText="1"/>
    </xf>
    <xf numFmtId="0" fontId="0" fillId="0" borderId="14" xfId="0" applyBorder="1" applyAlignment="1">
      <alignment vertical="center" wrapText="1"/>
    </xf>
    <xf numFmtId="0" fontId="0" fillId="0" borderId="15" xfId="0" applyBorder="1" applyAlignment="1">
      <alignment wrapText="1"/>
    </xf>
    <xf numFmtId="4" fontId="0" fillId="0" borderId="15" xfId="0" applyNumberFormat="1" applyBorder="1" applyAlignment="1">
      <alignment horizontal="righ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8" xfId="0" applyBorder="1" applyAlignment="1">
      <alignment horizontal="center" vertical="center" wrapText="1"/>
    </xf>
    <xf numFmtId="0" fontId="0" fillId="0" borderId="18" xfId="0" applyBorder="1" applyAlignment="1">
      <alignment horizontal="right" vertical="center" wrapText="1"/>
    </xf>
    <xf numFmtId="44" fontId="0" fillId="0" borderId="18" xfId="0" applyNumberFormat="1" applyBorder="1" applyAlignment="1">
      <alignment vertical="center" wrapText="1"/>
    </xf>
    <xf numFmtId="166" fontId="0" fillId="0" borderId="18" xfId="0" applyNumberFormat="1" applyBorder="1" applyAlignment="1">
      <alignment horizontal="center" vertical="center" wrapText="1"/>
    </xf>
    <xf numFmtId="166" fontId="0" fillId="6" borderId="19" xfId="0" applyNumberFormat="1" applyFill="1" applyBorder="1" applyAlignment="1">
      <alignment horizontal="center" wrapText="1"/>
    </xf>
    <xf numFmtId="0" fontId="0" fillId="0" borderId="11" xfId="0" applyBorder="1" applyAlignment="1">
      <alignment vertical="center" wrapText="1"/>
    </xf>
    <xf numFmtId="167" fontId="0" fillId="0" borderId="12" xfId="0" applyNumberFormat="1" applyBorder="1" applyAlignment="1">
      <alignment horizontal="right" vertical="center" wrapText="1"/>
    </xf>
    <xf numFmtId="166" fontId="0" fillId="0" borderId="12" xfId="0" applyNumberFormat="1" applyBorder="1" applyAlignment="1">
      <alignment vertical="center" wrapText="1"/>
    </xf>
    <xf numFmtId="166" fontId="0" fillId="0" borderId="13" xfId="0" applyNumberFormat="1" applyBorder="1" applyAlignment="1">
      <alignment wrapText="1"/>
    </xf>
    <xf numFmtId="166" fontId="0" fillId="0" borderId="18" xfId="0" applyNumberFormat="1" applyBorder="1" applyAlignment="1">
      <alignment vertical="center" wrapText="1"/>
    </xf>
    <xf numFmtId="166" fontId="0" fillId="0" borderId="19" xfId="0" applyNumberFormat="1" applyBorder="1" applyAlignment="1">
      <alignment wrapText="1"/>
    </xf>
    <xf numFmtId="44" fontId="0" fillId="0" borderId="20" xfId="0" applyNumberFormat="1" applyBorder="1" applyAlignment="1">
      <alignment vertical="center" wrapText="1"/>
    </xf>
    <xf numFmtId="4" fontId="0" fillId="0" borderId="0" xfId="0" applyNumberFormat="1" applyAlignment="1">
      <alignment horizontal="right" vertical="center" wrapText="1"/>
    </xf>
    <xf numFmtId="0" fontId="0" fillId="2" borderId="7" xfId="0" applyFill="1" applyBorder="1" applyAlignment="1">
      <alignment vertical="center" wrapText="1"/>
    </xf>
    <xf numFmtId="0" fontId="0" fillId="2" borderId="0" xfId="0" applyFill="1" applyAlignment="1">
      <alignment horizontal="center" vertical="center"/>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vertical="center" wrapText="1"/>
    </xf>
    <xf numFmtId="0" fontId="0" fillId="2" borderId="3" xfId="0" applyFill="1" applyBorder="1" applyAlignment="1">
      <alignment horizontal="center"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5" xfId="0" applyFill="1" applyBorder="1" applyAlignment="1">
      <alignment horizontal="center" vertical="center" wrapText="1"/>
    </xf>
    <xf numFmtId="0" fontId="0" fillId="2" borderId="15" xfId="0" applyFill="1" applyBorder="1" applyAlignment="1">
      <alignment horizontal="right" vertical="center" wrapText="1"/>
    </xf>
    <xf numFmtId="44" fontId="0" fillId="2" borderId="15" xfId="0" applyNumberFormat="1" applyFill="1" applyBorder="1" applyAlignment="1">
      <alignment vertical="center" wrapText="1"/>
    </xf>
    <xf numFmtId="166" fontId="0" fillId="2" borderId="16" xfId="0" applyNumberFormat="1" applyFill="1" applyBorder="1" applyAlignment="1">
      <alignment horizontal="center" vertical="center" wrapText="1"/>
    </xf>
    <xf numFmtId="0" fontId="0" fillId="2" borderId="0" xfId="0" applyFill="1"/>
    <xf numFmtId="0" fontId="0" fillId="8" borderId="0" xfId="0" applyFill="1"/>
    <xf numFmtId="0" fontId="0" fillId="8" borderId="2" xfId="0" applyFill="1" applyBorder="1" applyAlignment="1">
      <alignment wrapText="1"/>
    </xf>
    <xf numFmtId="0" fontId="0" fillId="8" borderId="2" xfId="0" applyFill="1" applyBorder="1" applyAlignment="1">
      <alignment horizontal="center" vertical="center"/>
    </xf>
    <xf numFmtId="164" fontId="0" fillId="8" borderId="2" xfId="0" applyNumberFormat="1" applyFill="1" applyBorder="1" applyAlignment="1">
      <alignment horizontal="center" vertical="center"/>
    </xf>
    <xf numFmtId="165" fontId="0" fillId="8" borderId="2" xfId="0" applyNumberFormat="1" applyFill="1" applyBorder="1" applyAlignment="1">
      <alignment horizontal="center" vertical="center"/>
    </xf>
    <xf numFmtId="0" fontId="0" fillId="8" borderId="2" xfId="0" applyFill="1" applyBorder="1" applyAlignment="1">
      <alignment vertical="center" wrapText="1"/>
    </xf>
    <xf numFmtId="0" fontId="0" fillId="8" borderId="2" xfId="0" applyFill="1" applyBorder="1"/>
    <xf numFmtId="0" fontId="0" fillId="0" borderId="2"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66" fontId="0" fillId="4" borderId="0" xfId="0" applyNumberFormat="1" applyFill="1" applyBorder="1" applyAlignment="1">
      <alignment horizontal="center" vertical="center"/>
    </xf>
    <xf numFmtId="166" fontId="0" fillId="0" borderId="6" xfId="0" applyNumberFormat="1" applyBorder="1" applyAlignment="1">
      <alignment horizontal="center" vertical="center"/>
    </xf>
    <xf numFmtId="166" fontId="0" fillId="7" borderId="8" xfId="0" applyNumberFormat="1" applyFill="1" applyBorder="1" applyAlignment="1">
      <alignment horizontal="center" vertical="center"/>
    </xf>
    <xf numFmtId="166" fontId="0" fillId="7" borderId="6" xfId="0" applyNumberFormat="1" applyFill="1" applyBorder="1" applyAlignment="1">
      <alignment horizontal="center" vertical="center"/>
    </xf>
    <xf numFmtId="166" fontId="0" fillId="7" borderId="10" xfId="0" applyNumberFormat="1" applyFill="1" applyBorder="1" applyAlignment="1">
      <alignment horizontal="center" vertical="center"/>
    </xf>
    <xf numFmtId="166" fontId="0" fillId="3" borderId="8" xfId="0" applyNumberFormat="1" applyFill="1" applyBorder="1" applyAlignment="1">
      <alignment horizontal="center" vertical="center"/>
    </xf>
    <xf numFmtId="166" fontId="0" fillId="3" borderId="6" xfId="0" applyNumberFormat="1" applyFill="1" applyBorder="1" applyAlignment="1">
      <alignment horizontal="center" vertical="center"/>
    </xf>
    <xf numFmtId="0" fontId="0" fillId="2" borderId="7" xfId="0" applyFill="1" applyBorder="1" applyAlignment="1">
      <alignment horizontal="left" vertical="center" wrapText="1"/>
    </xf>
    <xf numFmtId="0" fontId="0" fillId="2" borderId="2" xfId="0" applyFill="1" applyBorder="1" applyAlignment="1">
      <alignment horizontal="left" vertical="center" wrapText="1"/>
    </xf>
    <xf numFmtId="166" fontId="0" fillId="3" borderId="8" xfId="0" applyNumberFormat="1" applyFill="1" applyBorder="1" applyAlignment="1">
      <alignment horizontal="center" vertical="center" wrapText="1"/>
    </xf>
    <xf numFmtId="0" fontId="0" fillId="3" borderId="6" xfId="0" applyFill="1" applyBorder="1" applyAlignment="1">
      <alignment horizontal="center" vertical="center" wrapText="1"/>
    </xf>
    <xf numFmtId="0" fontId="0" fillId="3" borderId="10" xfId="0" applyFill="1" applyBorder="1" applyAlignment="1">
      <alignment horizontal="center"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166" fontId="0" fillId="6" borderId="13" xfId="0" applyNumberFormat="1" applyFill="1" applyBorder="1" applyAlignment="1">
      <alignment horizontal="center" vertical="center" wrapText="1"/>
    </xf>
    <xf numFmtId="166" fontId="0" fillId="6" borderId="16" xfId="0" applyNumberFormat="1" applyFill="1" applyBorder="1" applyAlignment="1">
      <alignment horizontal="center" vertical="center" wrapText="1"/>
    </xf>
    <xf numFmtId="166" fontId="0" fillId="3" borderId="12" xfId="0" applyNumberFormat="1" applyFill="1" applyBorder="1" applyAlignment="1">
      <alignment horizontal="center" vertical="center" wrapText="1"/>
    </xf>
    <xf numFmtId="166" fontId="0" fillId="3" borderId="15" xfId="0" applyNumberFormat="1" applyFill="1" applyBorder="1" applyAlignment="1">
      <alignment horizontal="center" vertical="center" wrapText="1"/>
    </xf>
    <xf numFmtId="0" fontId="0" fillId="5" borderId="0" xfId="0"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8591-E018-4A11-9695-BECCC4B6CBDD}">
  <sheetPr>
    <pageSetUpPr fitToPage="1"/>
  </sheetPr>
  <dimension ref="A2:L27"/>
  <sheetViews>
    <sheetView topLeftCell="A11" zoomScale="108" zoomScaleNormal="100" workbookViewId="0">
      <selection activeCell="H8" sqref="H8"/>
    </sheetView>
  </sheetViews>
  <sheetFormatPr baseColWidth="10" defaultColWidth="8.83203125" defaultRowHeight="15" x14ac:dyDescent="0.2"/>
  <cols>
    <col min="2" max="2" width="13.83203125" bestFit="1" customWidth="1"/>
    <col min="3" max="3" width="34.1640625" customWidth="1"/>
    <col min="4" max="4" width="13.5" customWidth="1"/>
    <col min="5" max="5" width="14.33203125" style="1" hidden="1" customWidth="1"/>
    <col min="6" max="6" width="1.83203125" style="2" customWidth="1"/>
    <col min="7" max="7" width="30" style="25" customWidth="1"/>
    <col min="8" max="8" width="12.1640625" customWidth="1"/>
    <col min="9" max="9" width="15.33203125" style="36" hidden="1" customWidth="1"/>
    <col min="10" max="10" width="15.5" style="36" customWidth="1"/>
    <col min="11" max="11" width="17.33203125" style="36" hidden="1" customWidth="1"/>
  </cols>
  <sheetData>
    <row r="2" spans="1:11" x14ac:dyDescent="0.2">
      <c r="B2" s="48" t="s">
        <v>0</v>
      </c>
      <c r="F2" s="2" t="s">
        <v>32</v>
      </c>
    </row>
    <row r="3" spans="1:11" x14ac:dyDescent="0.2">
      <c r="F3" s="2">
        <v>4.3899999999999997</v>
      </c>
    </row>
    <row r="4" spans="1:11" ht="16" x14ac:dyDescent="0.2">
      <c r="B4" s="37" t="s">
        <v>1</v>
      </c>
      <c r="C4" s="37" t="s">
        <v>4</v>
      </c>
      <c r="D4" s="38" t="s">
        <v>3</v>
      </c>
      <c r="E4" s="38" t="s">
        <v>27</v>
      </c>
      <c r="F4" s="38" t="s">
        <v>33</v>
      </c>
      <c r="G4" s="39" t="s">
        <v>28</v>
      </c>
      <c r="H4" s="38" t="s">
        <v>49</v>
      </c>
      <c r="I4" s="40" t="s">
        <v>50</v>
      </c>
      <c r="J4" s="40" t="s">
        <v>51</v>
      </c>
      <c r="K4" s="40" t="s">
        <v>52</v>
      </c>
    </row>
    <row r="5" spans="1:11" ht="64" x14ac:dyDescent="0.2">
      <c r="A5" s="1"/>
      <c r="B5" s="105" t="s">
        <v>2</v>
      </c>
      <c r="C5" s="11" t="s">
        <v>78</v>
      </c>
      <c r="D5" s="29" t="s">
        <v>44</v>
      </c>
      <c r="E5" s="12">
        <v>15853</v>
      </c>
      <c r="F5" s="13">
        <f>E5*$F$3</f>
        <v>69594.67</v>
      </c>
      <c r="G5" s="26"/>
      <c r="H5" s="51">
        <v>11889.75</v>
      </c>
      <c r="I5" s="113">
        <f>SUM(H5:H15,H24)</f>
        <v>25438.690000000002</v>
      </c>
      <c r="J5" s="108">
        <f>SUM(H5:H20)</f>
        <v>31809.940000000002</v>
      </c>
      <c r="K5" s="110">
        <f>SUM(H5:H24)</f>
        <v>31809.940000000002</v>
      </c>
    </row>
    <row r="6" spans="1:11" ht="32" x14ac:dyDescent="0.2">
      <c r="A6" s="1"/>
      <c r="B6" s="104"/>
      <c r="C6" s="34" t="s">
        <v>12</v>
      </c>
      <c r="D6" s="28" t="s">
        <v>45</v>
      </c>
      <c r="E6" s="5">
        <v>995</v>
      </c>
      <c r="F6" s="6">
        <f t="shared" ref="F6:F24" si="0">E6*$F$3</f>
        <v>4368.0499999999993</v>
      </c>
      <c r="G6" s="7"/>
      <c r="H6" s="52">
        <v>746.25</v>
      </c>
      <c r="I6" s="114"/>
      <c r="J6" s="108"/>
      <c r="K6" s="111"/>
    </row>
    <row r="7" spans="1:11" ht="16" x14ac:dyDescent="0.2">
      <c r="A7" s="1"/>
      <c r="B7" s="104"/>
      <c r="C7" s="34" t="s">
        <v>13</v>
      </c>
      <c r="D7" s="28" t="s">
        <v>14</v>
      </c>
      <c r="E7" s="5">
        <v>352</v>
      </c>
      <c r="F7" s="6">
        <f t="shared" si="0"/>
        <v>1545.28</v>
      </c>
      <c r="G7" s="7"/>
      <c r="H7" s="52">
        <v>264</v>
      </c>
      <c r="I7" s="114"/>
      <c r="J7" s="108"/>
      <c r="K7" s="111"/>
    </row>
    <row r="8" spans="1:11" ht="16" x14ac:dyDescent="0.2">
      <c r="A8" s="2"/>
      <c r="B8" s="104"/>
      <c r="C8" s="34" t="s">
        <v>31</v>
      </c>
      <c r="D8" s="27" t="s">
        <v>30</v>
      </c>
      <c r="E8" s="5">
        <v>1495</v>
      </c>
      <c r="F8" s="6">
        <f t="shared" si="0"/>
        <v>6563.0499999999993</v>
      </c>
      <c r="G8" s="7"/>
      <c r="H8" s="52">
        <v>1121.25</v>
      </c>
      <c r="I8" s="114"/>
      <c r="J8" s="108"/>
      <c r="K8" s="111"/>
    </row>
    <row r="9" spans="1:11" ht="16" x14ac:dyDescent="0.2">
      <c r="A9" s="2"/>
      <c r="B9" s="30"/>
      <c r="C9" s="34" t="s">
        <v>55</v>
      </c>
      <c r="D9" s="27" t="s">
        <v>56</v>
      </c>
      <c r="E9" s="5"/>
      <c r="F9" s="6"/>
      <c r="G9" s="7"/>
      <c r="H9" s="52"/>
      <c r="I9" s="114"/>
      <c r="J9" s="108"/>
      <c r="K9" s="111"/>
    </row>
    <row r="10" spans="1:11" ht="32" x14ac:dyDescent="0.2">
      <c r="B10" s="106" t="s">
        <v>5</v>
      </c>
      <c r="C10" s="7" t="s">
        <v>16</v>
      </c>
      <c r="D10" s="28" t="s">
        <v>15</v>
      </c>
      <c r="E10" s="5">
        <v>2995</v>
      </c>
      <c r="F10" s="6">
        <f t="shared" si="0"/>
        <v>13148.05</v>
      </c>
      <c r="G10" s="7" t="s">
        <v>41</v>
      </c>
      <c r="H10" s="52">
        <v>2246.25</v>
      </c>
      <c r="I10" s="114"/>
      <c r="J10" s="108"/>
      <c r="K10" s="111"/>
    </row>
    <row r="11" spans="1:11" ht="16" x14ac:dyDescent="0.2">
      <c r="B11" s="107"/>
      <c r="C11" s="7" t="s">
        <v>39</v>
      </c>
      <c r="D11" s="28" t="s">
        <v>40</v>
      </c>
      <c r="E11" s="5">
        <v>279</v>
      </c>
      <c r="F11" s="6">
        <f t="shared" si="0"/>
        <v>1224.81</v>
      </c>
      <c r="G11" s="7"/>
      <c r="H11" s="52">
        <v>209.25</v>
      </c>
      <c r="I11" s="114"/>
      <c r="J11" s="108"/>
      <c r="K11" s="111"/>
    </row>
    <row r="12" spans="1:11" s="97" customFormat="1" ht="16" x14ac:dyDescent="0.2">
      <c r="B12" s="104" t="s">
        <v>6</v>
      </c>
      <c r="C12" s="98" t="s">
        <v>46</v>
      </c>
      <c r="D12" s="99" t="s">
        <v>17</v>
      </c>
      <c r="E12" s="100">
        <v>11494.25</v>
      </c>
      <c r="F12" s="101">
        <f t="shared" si="0"/>
        <v>50459.7575</v>
      </c>
      <c r="G12" s="102"/>
      <c r="H12" s="103">
        <v>8620.69</v>
      </c>
      <c r="I12" s="114"/>
      <c r="J12" s="108"/>
      <c r="K12" s="111"/>
    </row>
    <row r="13" spans="1:11" ht="16" x14ac:dyDescent="0.2">
      <c r="B13" s="104"/>
      <c r="C13" s="8" t="s">
        <v>47</v>
      </c>
      <c r="D13" s="28" t="s">
        <v>48</v>
      </c>
      <c r="E13" s="5">
        <v>235</v>
      </c>
      <c r="F13" s="6">
        <f t="shared" si="0"/>
        <v>1031.6499999999999</v>
      </c>
      <c r="G13" s="7"/>
      <c r="H13" s="52">
        <v>176.25</v>
      </c>
      <c r="I13" s="114"/>
      <c r="J13" s="108"/>
      <c r="K13" s="111"/>
    </row>
    <row r="14" spans="1:11" ht="16" x14ac:dyDescent="0.2">
      <c r="B14" s="104"/>
      <c r="C14" s="8" t="s">
        <v>18</v>
      </c>
      <c r="D14" s="28" t="s">
        <v>19</v>
      </c>
      <c r="E14" s="5">
        <v>67</v>
      </c>
      <c r="F14" s="6">
        <f t="shared" si="0"/>
        <v>294.13</v>
      </c>
      <c r="G14" s="7"/>
      <c r="H14" s="52">
        <v>50.25</v>
      </c>
      <c r="I14" s="114"/>
      <c r="J14" s="108"/>
      <c r="K14" s="111"/>
    </row>
    <row r="15" spans="1:11" ht="16" x14ac:dyDescent="0.2">
      <c r="B15" s="104"/>
      <c r="C15" s="8" t="s">
        <v>20</v>
      </c>
      <c r="D15" s="28" t="s">
        <v>21</v>
      </c>
      <c r="E15" s="5">
        <v>153</v>
      </c>
      <c r="F15" s="6">
        <f t="shared" si="0"/>
        <v>671.67</v>
      </c>
      <c r="G15" s="7"/>
      <c r="H15" s="52">
        <v>114.75</v>
      </c>
      <c r="I15" s="114"/>
      <c r="J15" s="108"/>
      <c r="K15" s="111"/>
    </row>
    <row r="16" spans="1:11" ht="16" x14ac:dyDescent="0.2">
      <c r="B16" s="28" t="s">
        <v>53</v>
      </c>
      <c r="C16" s="8" t="s">
        <v>57</v>
      </c>
      <c r="D16" s="28"/>
      <c r="E16" s="5"/>
      <c r="F16" s="6"/>
      <c r="G16" s="7"/>
      <c r="H16" s="52"/>
      <c r="I16" s="114"/>
      <c r="J16" s="108"/>
      <c r="K16" s="111"/>
    </row>
    <row r="17" spans="2:12" ht="32" x14ac:dyDescent="0.2">
      <c r="B17" s="104" t="s">
        <v>7</v>
      </c>
      <c r="C17" s="15" t="s">
        <v>8</v>
      </c>
      <c r="D17" s="15"/>
      <c r="E17" s="16"/>
      <c r="F17" s="17"/>
      <c r="G17" s="7" t="s">
        <v>43</v>
      </c>
      <c r="H17" s="52"/>
      <c r="I17" s="109" t="s">
        <v>64</v>
      </c>
      <c r="J17" s="108"/>
      <c r="K17" s="111"/>
    </row>
    <row r="18" spans="2:12" ht="32" x14ac:dyDescent="0.2">
      <c r="B18" s="104"/>
      <c r="C18" s="15" t="s">
        <v>9</v>
      </c>
      <c r="D18" s="15"/>
      <c r="E18" s="16"/>
      <c r="F18" s="17"/>
      <c r="G18" s="7" t="s">
        <v>43</v>
      </c>
      <c r="H18" s="52"/>
      <c r="I18" s="109"/>
      <c r="J18" s="108"/>
      <c r="K18" s="111"/>
    </row>
    <row r="19" spans="2:12" ht="17" x14ac:dyDescent="0.2">
      <c r="B19" s="28" t="s">
        <v>54</v>
      </c>
      <c r="C19" s="8" t="s">
        <v>93</v>
      </c>
      <c r="D19" s="28" t="s">
        <v>92</v>
      </c>
      <c r="E19" s="5">
        <v>9395</v>
      </c>
      <c r="F19" s="6">
        <f t="shared" si="0"/>
        <v>41244.049999999996</v>
      </c>
      <c r="G19" s="7" t="s">
        <v>90</v>
      </c>
      <c r="H19" s="52">
        <v>6371.25</v>
      </c>
      <c r="I19" s="109"/>
      <c r="J19" s="108"/>
      <c r="K19" s="111"/>
      <c r="L19" t="s">
        <v>91</v>
      </c>
    </row>
    <row r="20" spans="2:12" ht="80" x14ac:dyDescent="0.2">
      <c r="B20" s="104" t="s">
        <v>10</v>
      </c>
      <c r="C20" s="7" t="s">
        <v>25</v>
      </c>
      <c r="D20" s="28" t="s">
        <v>26</v>
      </c>
      <c r="E20" s="5">
        <v>13295</v>
      </c>
      <c r="F20" s="6">
        <f t="shared" si="0"/>
        <v>58365.049999999996</v>
      </c>
      <c r="G20" s="7" t="s">
        <v>29</v>
      </c>
      <c r="H20" s="52"/>
      <c r="I20" s="109"/>
      <c r="J20" s="109" t="s">
        <v>64</v>
      </c>
      <c r="K20" s="111"/>
      <c r="L20" t="s">
        <v>91</v>
      </c>
    </row>
    <row r="21" spans="2:12" ht="16" x14ac:dyDescent="0.2">
      <c r="B21" s="104"/>
      <c r="C21" s="15" t="s">
        <v>22</v>
      </c>
      <c r="D21" s="15"/>
      <c r="E21" s="16"/>
      <c r="F21" s="17"/>
      <c r="G21" s="7" t="s">
        <v>42</v>
      </c>
      <c r="H21" s="52"/>
      <c r="I21" s="109"/>
      <c r="J21" s="109"/>
      <c r="K21" s="111"/>
    </row>
    <row r="22" spans="2:12" ht="16" x14ac:dyDescent="0.2">
      <c r="B22" s="104"/>
      <c r="C22" s="15" t="s">
        <v>23</v>
      </c>
      <c r="D22" s="15"/>
      <c r="E22" s="16"/>
      <c r="F22" s="17"/>
      <c r="G22" s="7" t="s">
        <v>42</v>
      </c>
      <c r="H22" s="52"/>
      <c r="I22" s="109"/>
      <c r="J22" s="109"/>
      <c r="K22" s="111"/>
    </row>
    <row r="23" spans="2:12" ht="16" x14ac:dyDescent="0.2">
      <c r="B23" s="104"/>
      <c r="C23" s="15" t="s">
        <v>24</v>
      </c>
      <c r="D23" s="15"/>
      <c r="E23" s="16"/>
      <c r="F23" s="17"/>
      <c r="G23" s="7" t="s">
        <v>42</v>
      </c>
      <c r="H23" s="52"/>
      <c r="I23" s="109"/>
      <c r="J23" s="109"/>
      <c r="K23" s="111"/>
    </row>
    <row r="24" spans="2:12" ht="192" x14ac:dyDescent="0.2">
      <c r="B24" s="14" t="s">
        <v>11</v>
      </c>
      <c r="C24" s="18" t="s">
        <v>34</v>
      </c>
      <c r="D24" s="14"/>
      <c r="E24" s="9">
        <v>79.989999999999995</v>
      </c>
      <c r="F24" s="10">
        <f t="shared" si="0"/>
        <v>351.15609999999992</v>
      </c>
      <c r="G24" s="18" t="s">
        <v>36</v>
      </c>
      <c r="H24" s="53"/>
      <c r="I24" s="50"/>
      <c r="J24" s="49"/>
      <c r="K24" s="112"/>
    </row>
    <row r="25" spans="2:12" x14ac:dyDescent="0.2">
      <c r="B25" s="19"/>
      <c r="C25" s="20"/>
      <c r="D25" s="19"/>
      <c r="E25" s="21"/>
      <c r="F25" s="22"/>
      <c r="G25" s="20"/>
      <c r="H25">
        <v>959.88</v>
      </c>
    </row>
    <row r="27" spans="2:12" x14ac:dyDescent="0.2">
      <c r="E27" s="3">
        <f>SUM(E5:E24)</f>
        <v>56688.24</v>
      </c>
      <c r="F27" s="4">
        <f>SUM(F5:F24)</f>
        <v>248861.37359999999</v>
      </c>
    </row>
  </sheetData>
  <mergeCells count="10">
    <mergeCell ref="J5:J19"/>
    <mergeCell ref="I17:I23"/>
    <mergeCell ref="J20:J23"/>
    <mergeCell ref="K5:K24"/>
    <mergeCell ref="I5:I16"/>
    <mergeCell ref="B12:B15"/>
    <mergeCell ref="B5:B8"/>
    <mergeCell ref="B17:B18"/>
    <mergeCell ref="B20:B23"/>
    <mergeCell ref="B10:B11"/>
  </mergeCells>
  <pageMargins left="0.7" right="0.7" top="0.75" bottom="0.75" header="0.3" footer="0.3"/>
  <pageSetup paperSize="9" scale="6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8B021-C829-4CFA-BEF2-EF4CF3DB4F87}">
  <sheetPr>
    <pageSetUpPr fitToPage="1"/>
  </sheetPr>
  <dimension ref="B2:J13"/>
  <sheetViews>
    <sheetView zoomScale="99" workbookViewId="0">
      <selection activeCell="C11" sqref="C11"/>
    </sheetView>
  </sheetViews>
  <sheetFormatPr baseColWidth="10" defaultColWidth="8.83203125" defaultRowHeight="15" x14ac:dyDescent="0.2"/>
  <cols>
    <col min="2" max="2" width="17" style="25" bestFit="1" customWidth="1"/>
    <col min="3" max="3" width="43.1640625" style="25" customWidth="1"/>
    <col min="4" max="4" width="19.1640625" style="32" customWidth="1"/>
    <col min="5" max="5" width="10" style="25" bestFit="1" customWidth="1"/>
    <col min="6" max="6" width="9.33203125" style="25" bestFit="1" customWidth="1"/>
    <col min="7" max="7" width="31.83203125" style="25" customWidth="1"/>
    <col min="8" max="8" width="13.33203125" style="42" bestFit="1" customWidth="1"/>
    <col min="9" max="9" width="15.33203125" style="25" customWidth="1"/>
    <col min="10" max="10" width="8.83203125" style="31"/>
  </cols>
  <sheetData>
    <row r="2" spans="2:9" ht="16" x14ac:dyDescent="0.2">
      <c r="B2" s="47" t="s">
        <v>58</v>
      </c>
    </row>
    <row r="4" spans="2:9" ht="16" x14ac:dyDescent="0.2">
      <c r="B4" s="39" t="s">
        <v>1</v>
      </c>
      <c r="C4" s="39" t="s">
        <v>4</v>
      </c>
      <c r="D4" s="39" t="s">
        <v>3</v>
      </c>
      <c r="E4" s="39" t="s">
        <v>27</v>
      </c>
      <c r="F4" s="39" t="s">
        <v>33</v>
      </c>
      <c r="G4" s="39" t="s">
        <v>28</v>
      </c>
      <c r="H4" s="46" t="s">
        <v>49</v>
      </c>
      <c r="I4" s="39" t="s">
        <v>50</v>
      </c>
    </row>
    <row r="5" spans="2:9" ht="48" x14ac:dyDescent="0.2">
      <c r="B5" s="115" t="s">
        <v>2</v>
      </c>
      <c r="C5" s="84" t="s">
        <v>87</v>
      </c>
      <c r="D5" s="85" t="s">
        <v>88</v>
      </c>
      <c r="E5" s="33"/>
      <c r="F5" s="33"/>
      <c r="G5" s="33"/>
      <c r="H5" s="41">
        <v>13431</v>
      </c>
      <c r="I5" s="117">
        <f>SUM(H5:H12)</f>
        <v>37806.820000000007</v>
      </c>
    </row>
    <row r="6" spans="2:9" ht="16" x14ac:dyDescent="0.2">
      <c r="B6" s="116"/>
      <c r="C6" s="86" t="s">
        <v>13</v>
      </c>
      <c r="D6" s="87" t="s">
        <v>14</v>
      </c>
      <c r="E6" s="7"/>
      <c r="F6" s="7"/>
      <c r="G6" s="7"/>
      <c r="H6" s="43">
        <v>264</v>
      </c>
      <c r="I6" s="118"/>
    </row>
    <row r="7" spans="2:9" ht="128" x14ac:dyDescent="0.2">
      <c r="B7" s="86" t="s">
        <v>31</v>
      </c>
      <c r="C7" s="86" t="s">
        <v>59</v>
      </c>
      <c r="D7" s="87" t="s">
        <v>30</v>
      </c>
      <c r="E7" s="7"/>
      <c r="F7" s="7"/>
      <c r="G7" s="7"/>
      <c r="H7" s="43">
        <v>1121.25</v>
      </c>
      <c r="I7" s="118"/>
    </row>
    <row r="8" spans="2:9" ht="32" x14ac:dyDescent="0.2">
      <c r="B8" s="86" t="s">
        <v>61</v>
      </c>
      <c r="C8" s="86" t="s">
        <v>60</v>
      </c>
      <c r="D8" s="87" t="s">
        <v>45</v>
      </c>
      <c r="E8" s="7"/>
      <c r="F8" s="7"/>
      <c r="G8" s="7"/>
      <c r="H8" s="43">
        <v>491.25</v>
      </c>
      <c r="I8" s="118"/>
    </row>
    <row r="9" spans="2:9" ht="16" x14ac:dyDescent="0.2">
      <c r="B9" s="86" t="s">
        <v>5</v>
      </c>
      <c r="C9" s="86" t="s">
        <v>62</v>
      </c>
      <c r="D9" s="87" t="s">
        <v>15</v>
      </c>
      <c r="E9" s="7"/>
      <c r="F9" s="7"/>
      <c r="G9" s="7"/>
      <c r="H9" s="44">
        <v>2246.25</v>
      </c>
      <c r="I9" s="118"/>
    </row>
    <row r="10" spans="2:9" ht="16" x14ac:dyDescent="0.2">
      <c r="B10" s="7" t="s">
        <v>63</v>
      </c>
      <c r="C10" s="7" t="s">
        <v>72</v>
      </c>
      <c r="D10" s="35" t="s">
        <v>48</v>
      </c>
      <c r="E10" s="7"/>
      <c r="F10" s="7"/>
      <c r="G10" s="7"/>
      <c r="H10" s="41">
        <v>8796.94</v>
      </c>
      <c r="I10" s="118"/>
    </row>
    <row r="11" spans="2:9" ht="176" x14ac:dyDescent="0.2">
      <c r="B11" s="7" t="s">
        <v>11</v>
      </c>
      <c r="C11" s="7" t="s">
        <v>34</v>
      </c>
      <c r="D11" s="35" t="s">
        <v>35</v>
      </c>
      <c r="E11" s="7"/>
      <c r="F11" s="7"/>
      <c r="G11" s="7" t="s">
        <v>36</v>
      </c>
      <c r="H11" s="43">
        <v>959.88</v>
      </c>
      <c r="I11" s="118"/>
    </row>
    <row r="12" spans="2:9" ht="16" x14ac:dyDescent="0.2">
      <c r="B12" s="88" t="s">
        <v>69</v>
      </c>
      <c r="C12" s="88" t="s">
        <v>70</v>
      </c>
      <c r="D12" s="89" t="s">
        <v>71</v>
      </c>
      <c r="E12" s="18"/>
      <c r="F12" s="18"/>
      <c r="G12" s="18"/>
      <c r="H12" s="45">
        <v>10496.25</v>
      </c>
      <c r="I12" s="119"/>
    </row>
    <row r="13" spans="2:9" x14ac:dyDescent="0.2">
      <c r="H13" s="42">
        <f>SUM(H5:H9,H12)</f>
        <v>28050</v>
      </c>
    </row>
  </sheetData>
  <mergeCells count="2">
    <mergeCell ref="B5:B6"/>
    <mergeCell ref="I5:I12"/>
  </mergeCells>
  <pageMargins left="0.7" right="0.7" top="0.75" bottom="0.75" header="0.3" footer="0.3"/>
  <pageSetup paperSize="9" scale="7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8043-4898-487A-8785-942684D54B73}">
  <sheetPr>
    <pageSetUpPr fitToPage="1"/>
  </sheetPr>
  <dimension ref="B2:K20"/>
  <sheetViews>
    <sheetView tabSelected="1" topLeftCell="A6" zoomScale="111" workbookViewId="0">
      <selection activeCell="B19" sqref="B19:C19"/>
    </sheetView>
  </sheetViews>
  <sheetFormatPr baseColWidth="10" defaultColWidth="8.83203125" defaultRowHeight="15" x14ac:dyDescent="0.2"/>
  <cols>
    <col min="2" max="2" width="17" style="25" bestFit="1" customWidth="1"/>
    <col min="3" max="3" width="43.1640625" style="25" customWidth="1"/>
    <col min="4" max="4" width="19.1640625" style="32" customWidth="1"/>
    <col min="5" max="5" width="13.33203125" style="55" bestFit="1" customWidth="1"/>
    <col min="6" max="6" width="14" style="56" hidden="1" customWidth="1"/>
    <col min="7" max="7" width="25.1640625" style="25" customWidth="1"/>
    <col min="8" max="8" width="8.5" style="25" bestFit="1" customWidth="1"/>
    <col min="9" max="9" width="13.33203125" style="42" customWidth="1"/>
    <col min="10" max="10" width="13.33203125" style="54" bestFit="1" customWidth="1"/>
  </cols>
  <sheetData>
    <row r="2" spans="2:10" ht="16" x14ac:dyDescent="0.2">
      <c r="B2" s="47" t="s">
        <v>73</v>
      </c>
    </row>
    <row r="3" spans="2:10" x14ac:dyDescent="0.2">
      <c r="B3" s="47"/>
    </row>
    <row r="4" spans="2:10" ht="16" x14ac:dyDescent="0.2">
      <c r="B4" s="47" t="s">
        <v>79</v>
      </c>
    </row>
    <row r="6" spans="2:10" ht="16" x14ac:dyDescent="0.2">
      <c r="B6" s="39" t="s">
        <v>1</v>
      </c>
      <c r="C6" s="39" t="s">
        <v>4</v>
      </c>
      <c r="D6" s="39" t="s">
        <v>3</v>
      </c>
      <c r="E6" s="39" t="s">
        <v>27</v>
      </c>
      <c r="F6" s="57" t="s">
        <v>33</v>
      </c>
      <c r="G6" s="39" t="s">
        <v>28</v>
      </c>
      <c r="H6" s="39" t="s">
        <v>49</v>
      </c>
      <c r="I6" s="46" t="s">
        <v>50</v>
      </c>
      <c r="J6" s="46" t="s">
        <v>51</v>
      </c>
    </row>
    <row r="7" spans="2:10" ht="32" x14ac:dyDescent="0.2">
      <c r="B7" s="120" t="s">
        <v>2</v>
      </c>
      <c r="C7" s="58" t="s">
        <v>77</v>
      </c>
      <c r="D7" s="59" t="s">
        <v>89</v>
      </c>
      <c r="E7" s="60">
        <v>13431</v>
      </c>
      <c r="F7" s="61">
        <f>E7*4.3</f>
        <v>57753.299999999996</v>
      </c>
      <c r="G7" s="58"/>
      <c r="H7" s="58"/>
      <c r="I7" s="124">
        <f>SUM(E7:E12)</f>
        <v>17808.75</v>
      </c>
      <c r="J7" s="122">
        <f>SUM(E7:E11,E13)</f>
        <v>17808.75</v>
      </c>
    </row>
    <row r="8" spans="2:10" ht="16" x14ac:dyDescent="0.2">
      <c r="B8" s="121"/>
      <c r="C8" s="62" t="s">
        <v>13</v>
      </c>
      <c r="D8" s="63" t="s">
        <v>14</v>
      </c>
      <c r="E8" s="64">
        <v>264</v>
      </c>
      <c r="F8" s="65">
        <f t="shared" ref="F8:F13" si="0">E8*4.3</f>
        <v>1135.2</v>
      </c>
      <c r="G8" s="62"/>
      <c r="H8" s="62"/>
      <c r="I8" s="125"/>
      <c r="J8" s="123"/>
    </row>
    <row r="9" spans="2:10" ht="128" x14ac:dyDescent="0.2">
      <c r="B9" s="66" t="s">
        <v>31</v>
      </c>
      <c r="C9" s="62" t="s">
        <v>59</v>
      </c>
      <c r="D9" s="63" t="s">
        <v>30</v>
      </c>
      <c r="E9" s="64">
        <f>Equipment!H8</f>
        <v>1121.25</v>
      </c>
      <c r="F9" s="65">
        <f t="shared" si="0"/>
        <v>4821.375</v>
      </c>
      <c r="G9" s="62"/>
      <c r="H9" s="62"/>
      <c r="I9" s="125"/>
      <c r="J9" s="123"/>
    </row>
    <row r="10" spans="2:10" ht="48" x14ac:dyDescent="0.2">
      <c r="B10" s="66" t="s">
        <v>74</v>
      </c>
      <c r="C10" s="62" t="s">
        <v>75</v>
      </c>
      <c r="D10" s="67" t="s">
        <v>76</v>
      </c>
      <c r="E10" s="68"/>
      <c r="F10" s="65">
        <f t="shared" si="0"/>
        <v>0</v>
      </c>
      <c r="G10" s="62"/>
      <c r="H10" s="62"/>
      <c r="I10" s="125"/>
      <c r="J10" s="123"/>
    </row>
    <row r="11" spans="2:10" ht="32" x14ac:dyDescent="0.2">
      <c r="B11" s="66" t="s">
        <v>61</v>
      </c>
      <c r="C11" s="62" t="s">
        <v>60</v>
      </c>
      <c r="D11" s="63" t="s">
        <v>45</v>
      </c>
      <c r="E11">
        <v>746.25</v>
      </c>
      <c r="F11" s="65">
        <f t="shared" si="0"/>
        <v>3208.875</v>
      </c>
      <c r="G11" s="62"/>
      <c r="H11" s="62"/>
      <c r="I11" s="125"/>
      <c r="J11" s="123"/>
    </row>
    <row r="12" spans="2:10" s="96" customFormat="1" ht="32" x14ac:dyDescent="0.2">
      <c r="B12" s="90" t="s">
        <v>65</v>
      </c>
      <c r="C12" s="91" t="s">
        <v>62</v>
      </c>
      <c r="D12" s="92" t="s">
        <v>15</v>
      </c>
      <c r="E12" s="93">
        <f>'EC155'!H9</f>
        <v>2246.25</v>
      </c>
      <c r="F12" s="94">
        <f t="shared" si="0"/>
        <v>9658.875</v>
      </c>
      <c r="G12" s="91"/>
      <c r="H12" s="91"/>
      <c r="I12" s="125"/>
      <c r="J12" s="95" t="s">
        <v>64</v>
      </c>
    </row>
    <row r="13" spans="2:10" ht="32" x14ac:dyDescent="0.2">
      <c r="B13" s="69" t="s">
        <v>66</v>
      </c>
      <c r="C13" s="70" t="s">
        <v>67</v>
      </c>
      <c r="D13" s="71" t="s">
        <v>68</v>
      </c>
      <c r="E13" s="72">
        <v>2246.25</v>
      </c>
      <c r="F13" s="73">
        <f t="shared" si="0"/>
        <v>9658.875</v>
      </c>
      <c r="G13" s="70"/>
      <c r="H13" s="70"/>
      <c r="I13" s="74" t="s">
        <v>64</v>
      </c>
      <c r="J13" s="75"/>
    </row>
    <row r="14" spans="2:10" ht="16" thickBot="1" x14ac:dyDescent="0.25">
      <c r="E14" s="83">
        <f>SUM(E7:E12)</f>
        <v>17808.75</v>
      </c>
      <c r="F14" s="82">
        <f>SUM(F7:F12)</f>
        <v>76577.625</v>
      </c>
    </row>
    <row r="15" spans="2:10" ht="16" thickTop="1" x14ac:dyDescent="0.2"/>
    <row r="16" spans="2:10" ht="16" x14ac:dyDescent="0.2">
      <c r="B16" s="47" t="s">
        <v>86</v>
      </c>
    </row>
    <row r="17" spans="2:11" ht="48" x14ac:dyDescent="0.2">
      <c r="B17" s="76" t="s">
        <v>80</v>
      </c>
      <c r="C17" s="58" t="s">
        <v>81</v>
      </c>
      <c r="D17" s="58" t="s">
        <v>83</v>
      </c>
      <c r="E17" s="77">
        <v>58335.42</v>
      </c>
      <c r="F17" s="61">
        <f>E17*5.8</f>
        <v>338345.43599999999</v>
      </c>
      <c r="G17" s="58" t="s">
        <v>84</v>
      </c>
      <c r="H17" s="58"/>
      <c r="I17" s="78"/>
      <c r="J17" s="79"/>
    </row>
    <row r="18" spans="2:11" ht="16" x14ac:dyDescent="0.2">
      <c r="B18" s="69" t="s">
        <v>82</v>
      </c>
      <c r="C18" s="70" t="s">
        <v>85</v>
      </c>
      <c r="D18" s="71"/>
      <c r="E18" s="72"/>
      <c r="F18" s="73">
        <v>5000</v>
      </c>
      <c r="G18" s="70"/>
      <c r="H18" s="70"/>
      <c r="I18" s="80"/>
      <c r="J18" s="81"/>
    </row>
    <row r="19" spans="2:11" ht="17" thickBot="1" x14ac:dyDescent="0.25">
      <c r="B19" s="126" t="s">
        <v>94</v>
      </c>
      <c r="C19" s="126" t="s">
        <v>95</v>
      </c>
      <c r="F19" s="82">
        <f>SUM(F17:F18)</f>
        <v>343345.43599999999</v>
      </c>
      <c r="K19" s="36"/>
    </row>
    <row r="20" spans="2:11" ht="16" thickTop="1" x14ac:dyDescent="0.2"/>
  </sheetData>
  <mergeCells count="3">
    <mergeCell ref="B7:B8"/>
    <mergeCell ref="J7:J11"/>
    <mergeCell ref="I7:I12"/>
  </mergeCells>
  <phoneticPr fontId="2" type="noConversion"/>
  <pageMargins left="0.7" right="0.7" top="0.75" bottom="0.75" header="0.3" footer="0.3"/>
  <pageSetup paperSize="9" scale="66"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6AEF-4168-4633-A374-CD89B5107598}">
  <dimension ref="C4:D5"/>
  <sheetViews>
    <sheetView workbookViewId="0">
      <selection activeCell="K5" sqref="K5"/>
    </sheetView>
  </sheetViews>
  <sheetFormatPr baseColWidth="10" defaultColWidth="8.83203125" defaultRowHeight="15" x14ac:dyDescent="0.2"/>
  <cols>
    <col min="4" max="4" width="39.33203125" style="24" customWidth="1"/>
  </cols>
  <sheetData>
    <row r="4" spans="3:4" ht="192" x14ac:dyDescent="0.2">
      <c r="C4" s="24">
        <v>174.99</v>
      </c>
      <c r="D4" s="23" t="s">
        <v>37</v>
      </c>
    </row>
    <row r="5" spans="3:4" ht="224" x14ac:dyDescent="0.2">
      <c r="C5" s="24">
        <v>249.95</v>
      </c>
      <c r="D5" s="25" t="s">
        <v>38</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Equipment</vt:lpstr>
      <vt:lpstr>EC155</vt:lpstr>
      <vt:lpstr>A109E</vt:lpstr>
      <vt:lpstr>SatCom Option</vt:lpstr>
      <vt:lpstr>A109E!Print_Area</vt:lpstr>
      <vt:lpstr>'EC155'!Print_Area</vt:lpstr>
      <vt:lpstr>Equipment!Print_Area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 &amp; DESIGN</dc:creator>
  <cp:lastModifiedBy>Microsoft Office User</cp:lastModifiedBy>
  <cp:lastPrinted>2021-09-21T07:08:19Z</cp:lastPrinted>
  <dcterms:created xsi:type="dcterms:W3CDTF">2021-09-01T03:12:54Z</dcterms:created>
  <dcterms:modified xsi:type="dcterms:W3CDTF">2022-03-21T03:07:54Z</dcterms:modified>
</cp:coreProperties>
</file>