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C0A8EF88-C54D-44BB-9E63-EBF69542B370}"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'!$A$1:$T$158</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3" l="1"/>
  <c r="N79" i="3"/>
  <c r="N101" i="3"/>
  <c r="N100" i="3"/>
  <c r="N99" i="3"/>
  <c r="N74" i="3"/>
  <c r="N65" i="3"/>
  <c r="AZ18" i="1"/>
  <c r="Q20" i="3"/>
  <c r="N34" i="3"/>
  <c r="D12" i="3"/>
  <c r="P103" i="3" l="1"/>
  <c r="P102" i="3"/>
  <c r="Q85" i="3"/>
  <c r="P85" i="3"/>
  <c r="Q84" i="3"/>
  <c r="P84" i="3"/>
  <c r="P59" i="3"/>
  <c r="Q58" i="3"/>
  <c r="Q51" i="3"/>
  <c r="P83" i="3" l="1"/>
  <c r="N64" i="3"/>
  <c r="P56" i="3" l="1"/>
  <c r="P33" i="3"/>
  <c r="P51" i="3"/>
  <c r="P57" i="3"/>
  <c r="P55" i="3"/>
  <c r="P60" i="3"/>
  <c r="N13" i="3"/>
  <c r="N80" i="3"/>
  <c r="Q54" i="3" l="1"/>
  <c r="N32" i="3" l="1"/>
  <c r="Q105" i="3" l="1"/>
  <c r="N28" i="3"/>
  <c r="N15" i="3"/>
  <c r="N50" i="3" l="1"/>
  <c r="P50" i="3" s="1"/>
  <c r="N49" i="3"/>
  <c r="P49" i="3" s="1"/>
  <c r="N48" i="3"/>
  <c r="N23" i="3"/>
  <c r="N14" i="3"/>
  <c r="Q27" i="3"/>
  <c r="Q26" i="3"/>
  <c r="N30" i="3"/>
  <c r="N29" i="3"/>
  <c r="N16" i="3"/>
  <c r="P38" i="3"/>
  <c r="N37" i="3"/>
  <c r="P37" i="3" s="1"/>
  <c r="Q37" i="3"/>
  <c r="N31" i="3"/>
  <c r="Q39" i="3" l="1"/>
  <c r="N39" i="3"/>
  <c r="P39" i="3" s="1"/>
  <c r="Q36" i="3"/>
  <c r="P53" i="3"/>
  <c r="Q34" i="3"/>
  <c r="BH13" i="1" l="1"/>
  <c r="BI8" i="1" l="1"/>
  <c r="BH8" i="1"/>
  <c r="C47" i="3" l="1"/>
  <c r="BI17" i="1"/>
  <c r="BJ17" i="1" s="1"/>
  <c r="BH22" i="1"/>
  <c r="BJ8" i="1"/>
  <c r="BH17" i="1"/>
  <c r="BJ35" i="1" l="1"/>
  <c r="P34" i="3"/>
  <c r="P82" i="3" l="1"/>
  <c r="P81" i="3"/>
  <c r="P32" i="3"/>
  <c r="P31" i="3"/>
  <c r="Q30" i="3"/>
  <c r="P30" i="3"/>
  <c r="N67" i="3" l="1"/>
  <c r="Q78" i="3"/>
  <c r="Q77" i="3"/>
  <c r="P28" i="3" l="1"/>
  <c r="Q158" i="3"/>
  <c r="O157" i="3"/>
  <c r="Q154" i="3"/>
  <c r="Q151" i="3"/>
  <c r="N151" i="3"/>
  <c r="Q150" i="3"/>
  <c r="N149" i="3"/>
  <c r="Q145" i="3"/>
  <c r="Q144" i="3"/>
  <c r="Q143" i="3"/>
  <c r="Q142" i="3"/>
  <c r="P138" i="3"/>
  <c r="Q137" i="3"/>
  <c r="Q136" i="3"/>
  <c r="Q135" i="3"/>
  <c r="P134" i="3"/>
  <c r="N131" i="3"/>
  <c r="Q129" i="3"/>
  <c r="Q128" i="3"/>
  <c r="N127" i="3"/>
  <c r="Q126" i="3"/>
  <c r="Q125" i="3"/>
  <c r="Q124" i="3"/>
  <c r="N124" i="3"/>
  <c r="T122" i="3"/>
  <c r="Q120" i="3"/>
  <c r="Q119" i="3"/>
  <c r="Q118" i="3"/>
  <c r="Q117" i="3"/>
  <c r="N116" i="3"/>
  <c r="N115" i="3"/>
  <c r="T114" i="3"/>
  <c r="N114" i="3"/>
  <c r="N113" i="3"/>
  <c r="T111" i="3"/>
  <c r="D111" i="3"/>
  <c r="P154" i="3" s="1"/>
  <c r="Q100" i="3"/>
  <c r="P100" i="3"/>
  <c r="P99" i="3"/>
  <c r="Q97" i="3"/>
  <c r="Q96" i="3"/>
  <c r="Q95" i="3"/>
  <c r="Q94" i="3"/>
  <c r="Q80" i="3"/>
  <c r="P79" i="3"/>
  <c r="Q76" i="3"/>
  <c r="Q75" i="3"/>
  <c r="Q74" i="3"/>
  <c r="P74" i="3"/>
  <c r="T72" i="3"/>
  <c r="Q71" i="3"/>
  <c r="Q70" i="3"/>
  <c r="Q69" i="3"/>
  <c r="Q68" i="3"/>
  <c r="P67" i="3"/>
  <c r="P66" i="3"/>
  <c r="P65" i="3"/>
  <c r="P64" i="3"/>
  <c r="T62" i="3"/>
  <c r="Q49" i="3"/>
  <c r="P48" i="3"/>
  <c r="Q44" i="3"/>
  <c r="Q43" i="3"/>
  <c r="Q42" i="3"/>
  <c r="Q41" i="3"/>
  <c r="T34" i="3"/>
  <c r="Q29" i="3"/>
  <c r="Q25" i="3"/>
  <c r="Q24" i="3"/>
  <c r="Q23" i="3"/>
  <c r="P23" i="3"/>
  <c r="Q21" i="3"/>
  <c r="Q19" i="3"/>
  <c r="T18" i="3"/>
  <c r="Q18" i="3"/>
  <c r="Q17" i="3"/>
  <c r="P15" i="3"/>
  <c r="P14" i="3"/>
  <c r="P13" i="3"/>
  <c r="T12" i="3"/>
  <c r="C34" i="3"/>
  <c r="BH31" i="1"/>
  <c r="BI26" i="1"/>
  <c r="BJ26" i="1" s="1"/>
  <c r="BH26" i="1"/>
  <c r="P113" i="3" l="1"/>
  <c r="P115" i="3"/>
  <c r="P116" i="3"/>
  <c r="P130" i="3"/>
  <c r="P131" i="3"/>
  <c r="P151" i="3"/>
  <c r="P124" i="3"/>
  <c r="P132" i="3"/>
  <c r="P133" i="3"/>
  <c r="P149" i="3"/>
  <c r="P136" i="3"/>
  <c r="P114" i="3"/>
  <c r="P127" i="3"/>
  <c r="P137" i="3"/>
  <c r="C94" i="3"/>
  <c r="P80" i="3"/>
  <c r="P101" i="3"/>
  <c r="C81" i="3"/>
  <c r="P16" i="3"/>
  <c r="P29" i="3"/>
</calcChain>
</file>

<file path=xl/sharedStrings.xml><?xml version="1.0" encoding="utf-8"?>
<sst xmlns="http://schemas.openxmlformats.org/spreadsheetml/2006/main" count="702" uniqueCount="299">
  <si>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</si>
  <si>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</si>
  <si>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</si>
  <si>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</si>
  <si>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</si>
  <si>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</si>
  <si>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</si>
  <si>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</si>
  <si>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</si>
  <si>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</si>
  <si>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</si>
  <si>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</si>
  <si>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</si>
  <si>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</si>
  <si>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</si>
  <si>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</si>
  <si>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</si>
  <si>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</si>
  <si>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</si>
  <si>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</si>
  <si>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</si>
  <si>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</si>
  <si>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</si>
  <si>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</si>
  <si>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</si>
  <si>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</si>
  <si>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</si>
  <si>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</si>
  <si>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</si>
  <si>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</si>
  <si>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</si>
  <si>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</si>
  <si>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</si>
  <si>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</si>
  <si>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</si>
  <si>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</si>
  <si>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</si>
  <si>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</si>
  <si>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</si>
  <si>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</si>
  <si>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</si>
  <si>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</si>
  <si>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</si>
  <si>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</si>
  <si>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</si>
  <si>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</si>
  <si>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</si>
  <si>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</si>
  <si>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</si>
  <si>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</si>
  <si>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</si>
  <si>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</si>
  <si>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</si>
  <si>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</si>
  <si>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</si>
  <si>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</si>
  <si>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</si>
  <si>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</si>
  <si>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</si>
  <si>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</si>
  <si>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</si>
  <si>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</si>
  <si>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</si>
  <si>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</si>
  <si>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</si>
  <si>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</si>
  <si>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</si>
  <si>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</si>
  <si>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</si>
  <si>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</si>
  <si>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</si>
  <si>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</si>
  <si>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</si>
  <si>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</si>
  <si>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</si>
  <si>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</si>
  <si>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</si>
  <si>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</si>
  <si>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</si>
  <si>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</si>
  <si>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</si>
  <si>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</si>
  <si>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</si>
  <si>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</si>
  <si>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</si>
  <si>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</si>
  <si>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</si>
  <si>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</si>
  <si>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</si>
  <si>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</si>
  <si>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</si>
  <si>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</si>
  <si>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</si>
  <si>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</si>
  <si>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</si>
  <si>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</si>
  <si>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</si>
  <si>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</si>
  <si>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</si>
  <si>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</si>
  <si>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</si>
  <si>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</si>
  <si>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</si>
  <si>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</si>
  <si>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</si>
  <si>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</si>
  <si>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</si>
  <si>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</si>
  <si>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</si>
  <si>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</si>
  <si>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</si>
  <si>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</si>
  <si>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</si>
  <si>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</si>
  <si>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</si>
  <si>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</si>
  <si>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</si>
  <si>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</si>
  <si>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</si>
  <si>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</si>
  <si>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</si>
  <si>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</si>
  <si>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</si>
  <si>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</si>
  <si>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</si>
  <si>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</si>
  <si>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</si>
  <si>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</si>
  <si>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</si>
  <si>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</si>
  <si>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</si>
  <si>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</si>
  <si>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</si>
  <si>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</si>
  <si>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</si>
  <si>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</si>
  <si>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</si>
  <si>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</si>
  <si>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</si>
  <si>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</si>
  <si>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</si>
  <si>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</si>
  <si>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</si>
  <si>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</si>
  <si>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</si>
  <si>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</si>
  <si>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</si>
  <si>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</si>
  <si>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</si>
  <si>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</si>
  <si>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</si>
  <si>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</si>
  <si>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</si>
  <si>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</si>
  <si>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</si>
  <si>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</si>
  <si>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</si>
  <si>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</si>
  <si>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</si>
  <si>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</si>
  <si>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</si>
  <si>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</si>
  <si>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</si>
  <si>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</si>
  <si>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</si>
  <si>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</si>
  <si>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</si>
  <si>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</si>
  <si>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</si>
  <si>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</si>
  <si>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</si>
  <si>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</si>
  <si>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</si>
  <si>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</si>
  <si>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</si>
  <si>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</si>
  <si>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</si>
  <si>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</si>
  <si>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</si>
  <si>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</si>
  <si>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</si>
  <si>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</si>
  <si>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</si>
  <si>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</si>
  <si>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</si>
  <si>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</si>
  <si>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</si>
  <si>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</si>
  <si>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</si>
  <si>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</si>
  <si>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</si>
  <si>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</si>
  <si>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</si>
  <si>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</si>
  <si>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</si>
  <si>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</si>
  <si>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</si>
  <si>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</si>
  <si>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</si>
  <si>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</si>
  <si>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</si>
  <si>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</si>
  <si>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</si>
  <si>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</si>
  <si>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</si>
  <si>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</si>
  <si>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</si>
  <si>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</si>
  <si>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</si>
  <si>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</si>
  <si>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</si>
  <si>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</si>
  <si>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</si>
  <si>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</si>
  <si>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</si>
  <si>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</si>
  <si>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</si>
  <si>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</si>
  <si>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</si>
  <si>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</si>
  <si>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</si>
  <si>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</si>
  <si>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</si>
  <si>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</si>
  <si>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</si>
  <si>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</si>
  <si>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</si>
  <si>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</si>
  <si>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</si>
  <si>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</si>
  <si>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</si>
  <si>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</si>
  <si>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</si>
  <si>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</si>
  <si>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</si>
  <si>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</si>
  <si>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</si>
  <si>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</si>
  <si>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</si>
  <si>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</si>
  <si>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</si>
  <si>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</si>
  <si>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</si>
  <si>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</si>
  <si>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</si>
  <si>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</si>
  <si>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</si>
  <si>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</si>
  <si>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</si>
  <si>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</si>
  <si>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</si>
  <si>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</si>
  <si>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</si>
  <si>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</si>
  <si>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</si>
  <si>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</si>
  <si>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</si>
  <si>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</si>
  <si>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</si>
  <si>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</si>
  <si>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</si>
  <si>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</si>
  <si>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</si>
  <si>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</si>
  <si>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</si>
  <si>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Input Shaft Replacement, SN: 0828,0841</t>
  </si>
  <si>
    <t>TR Elastomeric Spherical Bearing Replacement, SN: 1053,1052,1054,1055</t>
  </si>
  <si>
    <t>MVA Torque Cx (After 25FH from bolts retorque)</t>
  </si>
  <si>
    <t>TLD 315-002408 LINE 2: AIRCRAFT VIBRATION</t>
  </si>
  <si>
    <t>UW/M72-02/23-082</t>
  </si>
  <si>
    <t>300 Inspection</t>
  </si>
  <si>
    <t>SB139-661 REV. B PART II - Overhead Panel Insp</t>
  </si>
  <si>
    <t>Annual LH &amp; RH Liferaft</t>
  </si>
  <si>
    <t>Bearing Support Assy Replacement, SN: TBK0044</t>
  </si>
  <si>
    <t xml:space="preserve">FWD Bulkhead Installation </t>
  </si>
  <si>
    <t xml:space="preserve">SB139-728 TR Duplex Bearing Insp (Part II) </t>
  </si>
  <si>
    <t xml:space="preserve">SB139-728 TR Duplex Bearing Insp (Part III) </t>
  </si>
  <si>
    <t>19.10.23</t>
  </si>
  <si>
    <t>1050 kg</t>
  </si>
  <si>
    <t>LAST FLOWN 21/10/2023</t>
  </si>
  <si>
    <t>M72-01:NIL</t>
  </si>
  <si>
    <t>LAST FLOWN 23/10/2023</t>
  </si>
  <si>
    <t xml:space="preserve">SERVICEABLE (PMC) </t>
  </si>
  <si>
    <t>1030kg</t>
  </si>
  <si>
    <t>4551-002</t>
  </si>
  <si>
    <t>4551-001</t>
  </si>
  <si>
    <t>ASB139-654 (Part II) - Main Rotor Swashplate Boot Insp</t>
  </si>
  <si>
    <t xml:space="preserve">ASB139-724 REV B - TR Damper Bracket Insp.   </t>
  </si>
  <si>
    <t>4496-001</t>
  </si>
  <si>
    <t>4496-002</t>
  </si>
  <si>
    <t>4496-003</t>
  </si>
  <si>
    <t>4496-004</t>
  </si>
  <si>
    <t>4496-005</t>
  </si>
  <si>
    <t>" S "   PMC</t>
  </si>
  <si>
    <t>" S "   FMC</t>
  </si>
  <si>
    <t>REQUIRED VIB CX.</t>
  </si>
  <si>
    <t>0900HRS</t>
  </si>
  <si>
    <t>24.10.23</t>
  </si>
  <si>
    <t>M72-02: VIB CX WMSA -WMSA (0955 - 1645 = 3.1) WMSA - WMSA (2100 - 2230 = 1.5)(2300 - 0030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</si>
</sst>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
      <b/>
      <sz val="14"/>
      <color theme="0" tint="-0.14999847407452621"/>
      <name val="Century Gothic"/>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1">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64" fontId="105" fillId="2" borderId="7" xfId="3" applyNumberFormat="1" applyFont="1" applyFill="1" applyBorder="1" applyAlignment="1">
      <alignment horizontal="center" vertical="center" wrapText="1"/>
    </xf>
    <xf numFmtId="164" fontId="105" fillId="2" borderId="2" xfId="3" applyNumberFormat="1" applyFont="1" applyFill="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0" fontId="103" fillId="0" borderId="1" xfId="3" quotePrefix="1" applyFont="1" applyBorder="1" applyAlignment="1">
      <alignment horizontal="center" vertical="center" wrapText="1"/>
    </xf>
    <xf numFmtId="1" fontId="13" fillId="0" borderId="0" xfId="3" applyNumberFormat="1" applyFont="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20" zoomScale="90" zoomScaleNormal="100" zoomScaleSheetLayoutView="90" zoomScalePageLayoutView="62" workbookViewId="0">
      <selection activeCell="BB20" sqref="BB20"/>
    </sheetView>
  </sheetViews>
  <sheetFormatPr defaultColWidth="2.28515625" defaultRowHeight="18" customHeight="1"/>
  <cols>
    <col min="1" max="1" width="9.140625" style="521" customWidth="1"/>
    <col min="2" max="2" width="5.7109375" style="521" customWidth="1"/>
    <col min="3" max="3" width="4" style="521" customWidth="1"/>
    <col min="4" max="4" width="3.28515625" style="522" customWidth="1"/>
    <col min="5" max="7" width="3.28515625" style="523" customWidth="1"/>
    <col min="8" max="8" width="3.28515625" style="522" customWidth="1"/>
    <col min="9" max="9" width="3.28515625" style="523" customWidth="1"/>
    <col min="10" max="10" width="3.28515625" style="524" customWidth="1"/>
    <col min="11" max="11" width="3.28515625" style="522" customWidth="1"/>
    <col min="12" max="12" width="3.28515625" style="523" customWidth="1"/>
    <col min="13" max="13" width="3.28515625" style="524" customWidth="1"/>
    <col min="14" max="14" width="3.28515625" style="522" customWidth="1"/>
    <col min="15" max="16" width="3.28515625" style="523" customWidth="1"/>
    <col min="17" max="17" width="3.28515625" style="525" customWidth="1"/>
    <col min="18" max="36" width="3.28515625" style="526" customWidth="1"/>
    <col min="37" max="37" width="3.85546875" style="526" customWidth="1"/>
    <col min="38" max="50" width="3.28515625" style="526" customWidth="1"/>
    <col min="51" max="60" width="5.7109375" style="526" customWidth="1"/>
    <col min="61" max="61" width="8.5703125" style="526" customWidth="1"/>
    <col min="62" max="62" width="11" style="526" customWidth="1"/>
    <col min="63" max="16384" width="2.28515625" style="526"/>
  </cols>
  <sheetData>
    <row r="1" spans="1:62" ht="18" customHeight="1">
      <c r="A1" s="527"/>
      <c r="B1" s="527"/>
      <c r="C1" s="527"/>
      <c r="D1" s="528"/>
      <c r="E1" s="529"/>
      <c r="F1" s="529"/>
      <c r="G1" s="529"/>
      <c r="H1" s="528"/>
      <c r="I1" s="529"/>
      <c r="J1" s="597"/>
      <c r="K1" s="528"/>
      <c r="L1" s="529"/>
      <c r="M1" s="597"/>
      <c r="N1" s="528"/>
      <c r="O1" s="529"/>
      <c r="P1" s="529"/>
      <c r="Q1" s="602"/>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693" t="s">
        <v>0</v>
      </c>
    </row>
    <row r="2" spans="1:62" ht="19.5" customHeight="1">
      <c r="A2" s="797" t="s">
        <v>1</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7"/>
      <c r="AP2" s="797"/>
      <c r="AQ2" s="797"/>
      <c r="AR2" s="797"/>
      <c r="AS2" s="797"/>
      <c r="AT2" s="797"/>
      <c r="AU2" s="797"/>
      <c r="AV2" s="797"/>
      <c r="AW2" s="797"/>
      <c r="AX2" s="797"/>
      <c r="AY2" s="797"/>
      <c r="AZ2" s="797"/>
      <c r="BA2" s="797"/>
      <c r="BB2" s="797"/>
      <c r="BC2" s="797"/>
      <c r="BD2" s="797"/>
      <c r="BE2" s="797"/>
      <c r="BF2" s="797"/>
      <c r="BG2" s="797"/>
      <c r="BH2" s="797"/>
      <c r="BI2" s="797"/>
      <c r="BJ2" s="797"/>
    </row>
    <row r="3" spans="1:62" ht="15" customHeight="1">
      <c r="A3" s="798" t="s">
        <v>2</v>
      </c>
      <c r="B3" s="798"/>
      <c r="C3" s="798"/>
      <c r="D3" s="798"/>
      <c r="E3" s="799" t="s">
        <v>3</v>
      </c>
      <c r="F3" s="799"/>
      <c r="G3" s="799"/>
      <c r="H3" s="799"/>
      <c r="I3" s="799"/>
      <c r="J3" s="799"/>
      <c r="K3" s="598"/>
      <c r="L3" s="598"/>
      <c r="M3" s="598"/>
      <c r="N3" s="598"/>
      <c r="O3" s="530"/>
      <c r="P3" s="530"/>
      <c r="Q3" s="530"/>
      <c r="R3" s="530"/>
      <c r="S3" s="530"/>
      <c r="T3" s="530"/>
      <c r="U3" s="530"/>
      <c r="V3" s="530"/>
      <c r="W3" s="530"/>
      <c r="X3" s="530"/>
      <c r="Y3" s="530"/>
      <c r="Z3" s="530"/>
      <c r="AA3" s="530"/>
      <c r="AB3" s="530"/>
      <c r="AC3" s="530"/>
      <c r="AD3" s="913"/>
      <c r="AE3" s="913"/>
      <c r="AF3" s="913"/>
      <c r="AG3" s="913"/>
      <c r="AH3" s="913"/>
      <c r="AI3" s="913"/>
      <c r="AJ3" s="913"/>
      <c r="AK3" s="913"/>
      <c r="AL3" s="913"/>
      <c r="AM3" s="913"/>
      <c r="AN3" s="913"/>
      <c r="AO3" s="530"/>
      <c r="AP3" s="530"/>
      <c r="AQ3" s="530"/>
      <c r="AR3" s="530"/>
      <c r="AS3" s="530"/>
      <c r="AT3" s="530"/>
      <c r="AU3" s="530"/>
      <c r="AV3" s="530"/>
      <c r="AW3" s="530"/>
      <c r="AX3" s="530"/>
      <c r="AY3" s="530"/>
      <c r="AZ3" s="530"/>
      <c r="BA3" s="530"/>
      <c r="BB3" s="530"/>
      <c r="BC3" s="530"/>
      <c r="BD3" s="530"/>
      <c r="BE3" s="530"/>
      <c r="BF3" s="530"/>
      <c r="BG3" s="530"/>
      <c r="BH3" s="530"/>
      <c r="BI3" s="530"/>
      <c r="BJ3" s="530"/>
    </row>
    <row r="4" spans="1:62" ht="15" customHeight="1">
      <c r="A4" s="798" t="s">
        <v>4</v>
      </c>
      <c r="B4" s="798"/>
      <c r="C4" s="798"/>
      <c r="D4" s="798"/>
      <c r="E4" s="800">
        <v>45222</v>
      </c>
      <c r="F4" s="800"/>
      <c r="G4" s="800"/>
      <c r="H4" s="800"/>
      <c r="I4" s="800"/>
      <c r="J4" s="800"/>
      <c r="K4" s="599"/>
      <c r="L4" s="599"/>
      <c r="M4" s="599"/>
      <c r="N4" s="599"/>
      <c r="O4" s="530"/>
      <c r="P4" s="530"/>
      <c r="Q4" s="530"/>
      <c r="R4" s="530"/>
      <c r="S4" s="530"/>
      <c r="T4" s="530"/>
      <c r="U4" s="530"/>
      <c r="V4" s="530"/>
      <c r="W4" s="530"/>
      <c r="X4" s="530"/>
      <c r="Y4" s="530"/>
      <c r="Z4" s="530"/>
      <c r="AA4" s="530"/>
      <c r="AB4" s="530"/>
      <c r="AC4" s="530"/>
      <c r="AD4" s="913"/>
      <c r="AE4" s="913"/>
      <c r="AF4" s="913"/>
      <c r="AG4" s="913"/>
      <c r="AH4" s="913"/>
      <c r="AI4" s="913"/>
      <c r="AJ4" s="913"/>
      <c r="AK4" s="913"/>
      <c r="AL4" s="913"/>
      <c r="AM4" s="913"/>
      <c r="AN4" s="913"/>
      <c r="AO4" s="530"/>
      <c r="AP4" s="530"/>
      <c r="AQ4" s="530"/>
      <c r="AR4" s="530"/>
      <c r="AS4" s="530"/>
      <c r="AT4" s="530"/>
      <c r="AU4" s="530"/>
      <c r="AV4" s="530"/>
      <c r="AW4" s="530"/>
      <c r="AX4" s="530"/>
      <c r="AY4" s="530"/>
      <c r="AZ4" s="530"/>
      <c r="BA4" s="530"/>
      <c r="BB4" s="530"/>
      <c r="BC4" s="530"/>
      <c r="BD4" s="530"/>
      <c r="BE4" s="530"/>
      <c r="BF4" s="530"/>
      <c r="BG4" s="530"/>
      <c r="BH4" s="530"/>
      <c r="BI4" s="530"/>
      <c r="BJ4" s="530"/>
    </row>
    <row r="5" spans="1:62" ht="15" customHeight="1">
      <c r="A5" s="531"/>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1"/>
      <c r="BE5" s="531"/>
      <c r="BF5" s="531"/>
      <c r="BG5" s="531"/>
      <c r="BH5" s="531"/>
      <c r="BI5" s="531"/>
      <c r="BJ5" s="531"/>
    </row>
    <row r="6" spans="1:62" ht="18" customHeight="1">
      <c r="A6" s="882" t="s">
        <v>5</v>
      </c>
      <c r="B6" s="893"/>
      <c r="C6" s="801" t="s">
        <v>6</v>
      </c>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c r="AF6" s="802"/>
      <c r="AG6" s="802"/>
      <c r="AH6" s="802"/>
      <c r="AI6" s="802"/>
      <c r="AJ6" s="802"/>
      <c r="AK6" s="802"/>
      <c r="AL6" s="802"/>
      <c r="AM6" s="802"/>
      <c r="AN6" s="802"/>
      <c r="AO6" s="802"/>
      <c r="AP6" s="802"/>
      <c r="AQ6" s="802"/>
      <c r="AR6" s="802"/>
      <c r="AS6" s="802"/>
      <c r="AT6" s="802"/>
      <c r="AU6" s="802"/>
      <c r="AV6" s="802"/>
      <c r="AW6" s="802"/>
      <c r="AX6" s="803"/>
      <c r="AY6" s="804" t="s">
        <v>7</v>
      </c>
      <c r="AZ6" s="805"/>
      <c r="BA6" s="805"/>
      <c r="BB6" s="805"/>
      <c r="BC6" s="806"/>
      <c r="BD6" s="807" t="s">
        <v>8</v>
      </c>
      <c r="BE6" s="808"/>
      <c r="BF6" s="808"/>
      <c r="BG6" s="808"/>
      <c r="BH6" s="915" t="s">
        <v>9</v>
      </c>
      <c r="BI6" s="915" t="s">
        <v>10</v>
      </c>
      <c r="BJ6" s="873" t="s">
        <v>11</v>
      </c>
    </row>
    <row r="7" spans="1:62" ht="29.25" customHeight="1" thickBot="1">
      <c r="A7" s="883"/>
      <c r="B7" s="894"/>
      <c r="C7" s="809">
        <v>0</v>
      </c>
      <c r="D7" s="810"/>
      <c r="E7" s="809">
        <v>1</v>
      </c>
      <c r="F7" s="810"/>
      <c r="G7" s="809">
        <v>2</v>
      </c>
      <c r="H7" s="810"/>
      <c r="I7" s="809">
        <v>3</v>
      </c>
      <c r="J7" s="810"/>
      <c r="K7" s="809">
        <v>4</v>
      </c>
      <c r="L7" s="810"/>
      <c r="M7" s="809">
        <v>5</v>
      </c>
      <c r="N7" s="810"/>
      <c r="O7" s="809">
        <v>6</v>
      </c>
      <c r="P7" s="810"/>
      <c r="Q7" s="809">
        <v>7</v>
      </c>
      <c r="R7" s="810"/>
      <c r="S7" s="809">
        <v>8</v>
      </c>
      <c r="T7" s="810"/>
      <c r="U7" s="809">
        <v>9</v>
      </c>
      <c r="V7" s="810"/>
      <c r="W7" s="809">
        <v>10</v>
      </c>
      <c r="X7" s="810"/>
      <c r="Y7" s="809">
        <v>11</v>
      </c>
      <c r="Z7" s="810"/>
      <c r="AA7" s="809">
        <v>12</v>
      </c>
      <c r="AB7" s="810"/>
      <c r="AC7" s="809">
        <v>13</v>
      </c>
      <c r="AD7" s="810"/>
      <c r="AE7" s="809">
        <v>14</v>
      </c>
      <c r="AF7" s="810"/>
      <c r="AG7" s="809">
        <v>15</v>
      </c>
      <c r="AH7" s="810"/>
      <c r="AI7" s="809">
        <v>16</v>
      </c>
      <c r="AJ7" s="810"/>
      <c r="AK7" s="809">
        <v>17</v>
      </c>
      <c r="AL7" s="810"/>
      <c r="AM7" s="809">
        <v>18</v>
      </c>
      <c r="AN7" s="810"/>
      <c r="AO7" s="809">
        <v>19</v>
      </c>
      <c r="AP7" s="810"/>
      <c r="AQ7" s="809">
        <v>20</v>
      </c>
      <c r="AR7" s="810"/>
      <c r="AS7" s="809">
        <v>21</v>
      </c>
      <c r="AT7" s="810"/>
      <c r="AU7" s="809">
        <v>22</v>
      </c>
      <c r="AV7" s="810"/>
      <c r="AW7" s="809">
        <v>23</v>
      </c>
      <c r="AX7" s="811"/>
      <c r="AY7" s="639" t="s">
        <v>12</v>
      </c>
      <c r="AZ7" s="640" t="s">
        <v>13</v>
      </c>
      <c r="BA7" s="641" t="s">
        <v>14</v>
      </c>
      <c r="BB7" s="642" t="s">
        <v>15</v>
      </c>
      <c r="BC7" s="643" t="s">
        <v>16</v>
      </c>
      <c r="BD7" s="644" t="s">
        <v>17</v>
      </c>
      <c r="BE7" s="694" t="s">
        <v>18</v>
      </c>
      <c r="BF7" s="695" t="s">
        <v>19</v>
      </c>
      <c r="BG7" s="696" t="s">
        <v>20</v>
      </c>
      <c r="BH7" s="916"/>
      <c r="BI7" s="916"/>
      <c r="BJ7" s="874"/>
    </row>
    <row r="8" spans="1:62" ht="17.100000000000001" customHeight="1" thickTop="1">
      <c r="A8" s="884" t="s">
        <v>21</v>
      </c>
      <c r="B8" s="532" t="s">
        <v>12</v>
      </c>
      <c r="C8" s="539"/>
      <c r="D8" s="540"/>
      <c r="E8" s="539"/>
      <c r="F8" s="534"/>
      <c r="G8" s="533"/>
      <c r="H8" s="534"/>
      <c r="I8" s="533"/>
      <c r="J8" s="534"/>
      <c r="K8" s="533"/>
      <c r="L8" s="534"/>
      <c r="M8" s="533"/>
      <c r="N8" s="534"/>
      <c r="O8" s="533"/>
      <c r="P8" s="534"/>
      <c r="Q8" s="536"/>
      <c r="R8" s="534"/>
      <c r="S8" s="603"/>
      <c r="T8" s="540"/>
      <c r="U8" s="604"/>
      <c r="V8" s="537"/>
      <c r="W8" s="536"/>
      <c r="X8" s="537"/>
      <c r="Y8" s="536"/>
      <c r="Z8" s="537"/>
      <c r="AA8" s="536"/>
      <c r="AB8" s="537"/>
      <c r="AC8" s="539"/>
      <c r="AD8" s="537"/>
      <c r="AE8" s="536"/>
      <c r="AF8" s="537"/>
      <c r="AG8" s="539"/>
      <c r="AH8" s="540"/>
      <c r="AI8" s="761"/>
      <c r="AJ8" s="767"/>
      <c r="AK8" s="539"/>
      <c r="AL8" s="540"/>
      <c r="AM8" s="539"/>
      <c r="AN8" s="534"/>
      <c r="AO8" s="533"/>
      <c r="AP8" s="534"/>
      <c r="AQ8" s="539"/>
      <c r="AR8" s="540"/>
      <c r="AS8" s="539"/>
      <c r="AT8" s="540"/>
      <c r="AU8" s="539"/>
      <c r="AV8" s="540"/>
      <c r="AW8" s="539"/>
      <c r="AX8" s="540"/>
      <c r="AY8" s="645"/>
      <c r="AZ8" s="646"/>
      <c r="BA8" s="647"/>
      <c r="BB8" s="647"/>
      <c r="BC8" s="648"/>
      <c r="BD8" s="649"/>
      <c r="BE8" s="697"/>
      <c r="BF8" s="645"/>
      <c r="BG8" s="648"/>
      <c r="BH8" s="917">
        <f>AY8+AZ9+BA10+BB11+BC12</f>
        <v>24</v>
      </c>
      <c r="BI8" s="930">
        <f>AY8+AZ9+BA10+BB11+BC12+BD13+BE14+BF15+BG16</f>
        <v>24</v>
      </c>
      <c r="BJ8" s="875">
        <f>((BI8)-(SUM(BD13,BE14,BF15,BG16)))/(BI8)*(100)</f>
        <v>100</v>
      </c>
    </row>
    <row r="9" spans="1:62" ht="17.100000000000001" customHeight="1">
      <c r="A9" s="885"/>
      <c r="B9" s="535" t="s">
        <v>13</v>
      </c>
      <c r="C9" s="536"/>
      <c r="D9" s="537"/>
      <c r="E9" s="536"/>
      <c r="F9" s="537"/>
      <c r="G9" s="536"/>
      <c r="H9" s="537"/>
      <c r="I9" s="536"/>
      <c r="J9" s="537"/>
      <c r="K9" s="536"/>
      <c r="L9" s="537"/>
      <c r="M9" s="536"/>
      <c r="N9" s="537"/>
      <c r="O9" s="536"/>
      <c r="P9" s="537"/>
      <c r="Q9" s="536"/>
      <c r="R9" s="537"/>
      <c r="S9" s="539"/>
      <c r="T9" s="540"/>
      <c r="U9" s="539"/>
      <c r="V9" s="730"/>
      <c r="W9" s="731"/>
      <c r="X9" s="730"/>
      <c r="Y9" s="731"/>
      <c r="Z9" s="540"/>
      <c r="AA9" s="731"/>
      <c r="AB9" s="730"/>
      <c r="AC9" s="539"/>
      <c r="AD9" s="540"/>
      <c r="AE9" s="539"/>
      <c r="AF9" s="730"/>
      <c r="AG9" s="731"/>
      <c r="AH9" s="540"/>
      <c r="AI9" s="536"/>
      <c r="AJ9" s="622"/>
      <c r="AK9" s="536"/>
      <c r="AL9" s="537"/>
      <c r="AM9" s="536"/>
      <c r="AN9" s="537"/>
      <c r="AO9" s="536"/>
      <c r="AP9" s="537"/>
      <c r="AQ9" s="536"/>
      <c r="AR9" s="537"/>
      <c r="AS9" s="536"/>
      <c r="AT9" s="537"/>
      <c r="AU9" s="536"/>
      <c r="AV9" s="537"/>
      <c r="AW9" s="536"/>
      <c r="AX9" s="650"/>
      <c r="AY9" s="651"/>
      <c r="AZ9" s="652"/>
      <c r="BA9" s="653"/>
      <c r="BB9" s="653"/>
      <c r="BC9" s="654"/>
      <c r="BD9" s="655"/>
      <c r="BE9" s="698"/>
      <c r="BF9" s="651"/>
      <c r="BG9" s="654"/>
      <c r="BH9" s="918"/>
      <c r="BI9" s="931"/>
      <c r="BJ9" s="876"/>
    </row>
    <row r="10" spans="1:62" ht="17.100000000000001" customHeight="1">
      <c r="A10" s="885"/>
      <c r="B10" s="538" t="s">
        <v>14</v>
      </c>
      <c r="C10" s="536" t="s">
        <v>22</v>
      </c>
      <c r="D10" s="537" t="s">
        <v>22</v>
      </c>
      <c r="E10" s="616" t="s">
        <v>22</v>
      </c>
      <c r="F10" s="540" t="s">
        <v>22</v>
      </c>
      <c r="G10" s="539" t="s">
        <v>22</v>
      </c>
      <c r="H10" s="540" t="s">
        <v>22</v>
      </c>
      <c r="I10" s="539" t="s">
        <v>22</v>
      </c>
      <c r="J10" s="540" t="s">
        <v>22</v>
      </c>
      <c r="K10" s="539" t="s">
        <v>22</v>
      </c>
      <c r="L10" s="540" t="s">
        <v>22</v>
      </c>
      <c r="M10" s="539" t="s">
        <v>22</v>
      </c>
      <c r="N10" s="540" t="s">
        <v>22</v>
      </c>
      <c r="O10" s="539" t="s">
        <v>22</v>
      </c>
      <c r="P10" s="540" t="s">
        <v>22</v>
      </c>
      <c r="Q10" s="536" t="s">
        <v>22</v>
      </c>
      <c r="R10" s="537" t="s">
        <v>22</v>
      </c>
      <c r="S10" s="539" t="s">
        <v>22</v>
      </c>
      <c r="T10" s="540" t="s">
        <v>22</v>
      </c>
      <c r="U10" s="539" t="s">
        <v>22</v>
      </c>
      <c r="V10" s="540" t="s">
        <v>22</v>
      </c>
      <c r="W10" s="539" t="s">
        <v>22</v>
      </c>
      <c r="X10" s="540" t="s">
        <v>22</v>
      </c>
      <c r="Y10" s="539" t="s">
        <v>22</v>
      </c>
      <c r="Z10" s="540" t="s">
        <v>22</v>
      </c>
      <c r="AA10" s="539" t="s">
        <v>22</v>
      </c>
      <c r="AB10" s="540" t="s">
        <v>22</v>
      </c>
      <c r="AC10" s="539" t="s">
        <v>22</v>
      </c>
      <c r="AD10" s="540" t="s">
        <v>22</v>
      </c>
      <c r="AE10" s="539" t="s">
        <v>22</v>
      </c>
      <c r="AF10" s="540" t="s">
        <v>22</v>
      </c>
      <c r="AG10" s="539" t="s">
        <v>22</v>
      </c>
      <c r="AH10" s="540" t="s">
        <v>22</v>
      </c>
      <c r="AI10" s="761" t="s">
        <v>22</v>
      </c>
      <c r="AJ10" s="767" t="s">
        <v>22</v>
      </c>
      <c r="AK10" s="539" t="s">
        <v>22</v>
      </c>
      <c r="AL10" s="540" t="s">
        <v>22</v>
      </c>
      <c r="AM10" s="539" t="s">
        <v>22</v>
      </c>
      <c r="AN10" s="540" t="s">
        <v>22</v>
      </c>
      <c r="AO10" s="761" t="s">
        <v>22</v>
      </c>
      <c r="AP10" s="767" t="s">
        <v>22</v>
      </c>
      <c r="AQ10" s="539" t="s">
        <v>22</v>
      </c>
      <c r="AR10" s="540" t="s">
        <v>22</v>
      </c>
      <c r="AS10" s="539" t="s">
        <v>22</v>
      </c>
      <c r="AT10" s="540" t="s">
        <v>22</v>
      </c>
      <c r="AU10" s="539" t="s">
        <v>22</v>
      </c>
      <c r="AV10" s="540" t="s">
        <v>22</v>
      </c>
      <c r="AW10" s="539" t="s">
        <v>22</v>
      </c>
      <c r="AX10" s="540" t="s">
        <v>22</v>
      </c>
      <c r="AY10" s="651"/>
      <c r="AZ10" s="652"/>
      <c r="BA10" s="653">
        <v>24</v>
      </c>
      <c r="BB10" s="653"/>
      <c r="BC10" s="654"/>
      <c r="BD10" s="655"/>
      <c r="BE10" s="698"/>
      <c r="BF10" s="651"/>
      <c r="BG10" s="654"/>
      <c r="BH10" s="918"/>
      <c r="BI10" s="931"/>
      <c r="BJ10" s="876"/>
    </row>
    <row r="11" spans="1:62" ht="17.100000000000001" customHeight="1">
      <c r="A11" s="885"/>
      <c r="B11" s="541" t="s">
        <v>15</v>
      </c>
      <c r="C11" s="536"/>
      <c r="D11" s="537"/>
      <c r="E11" s="536"/>
      <c r="F11" s="537"/>
      <c r="G11" s="536"/>
      <c r="H11" s="537"/>
      <c r="I11" s="536"/>
      <c r="J11" s="537"/>
      <c r="K11" s="536"/>
      <c r="L11" s="537"/>
      <c r="M11" s="536"/>
      <c r="N11" s="537"/>
      <c r="O11" s="536"/>
      <c r="P11" s="537"/>
      <c r="Q11" s="536"/>
      <c r="R11" s="537"/>
      <c r="S11" s="603"/>
      <c r="T11" s="540"/>
      <c r="U11" s="604"/>
      <c r="V11" s="537"/>
      <c r="W11" s="536"/>
      <c r="X11" s="537"/>
      <c r="Y11" s="536"/>
      <c r="Z11" s="537"/>
      <c r="AA11" s="536"/>
      <c r="AB11" s="537"/>
      <c r="AC11" s="536"/>
      <c r="AD11" s="537"/>
      <c r="AE11" s="536"/>
      <c r="AF11" s="537"/>
      <c r="AG11" s="536"/>
      <c r="AH11" s="537"/>
      <c r="AI11" s="536"/>
      <c r="AJ11" s="537"/>
      <c r="AK11" s="536"/>
      <c r="AL11" s="537"/>
      <c r="AM11" s="536"/>
      <c r="AN11" s="537"/>
      <c r="AO11" s="536"/>
      <c r="AP11" s="537"/>
      <c r="AQ11" s="536"/>
      <c r="AR11" s="537"/>
      <c r="AS11" s="536"/>
      <c r="AT11" s="537"/>
      <c r="AU11" s="536"/>
      <c r="AV11" s="537"/>
      <c r="AW11" s="536"/>
      <c r="AX11" s="537"/>
      <c r="AY11" s="651"/>
      <c r="AZ11" s="652"/>
      <c r="BA11" s="653"/>
      <c r="BB11" s="653"/>
      <c r="BC11" s="654"/>
      <c r="BD11" s="655"/>
      <c r="BE11" s="698"/>
      <c r="BF11" s="651"/>
      <c r="BG11" s="654"/>
      <c r="BH11" s="918"/>
      <c r="BI11" s="931"/>
      <c r="BJ11" s="876"/>
    </row>
    <row r="12" spans="1:62" ht="17.100000000000001" customHeight="1">
      <c r="A12" s="885"/>
      <c r="B12" s="542" t="s">
        <v>16</v>
      </c>
      <c r="C12" s="543"/>
      <c r="D12" s="544"/>
      <c r="E12" s="543"/>
      <c r="F12" s="544"/>
      <c r="G12" s="543"/>
      <c r="H12" s="544"/>
      <c r="I12" s="543"/>
      <c r="J12" s="544"/>
      <c r="K12" s="543"/>
      <c r="L12" s="544"/>
      <c r="M12" s="543"/>
      <c r="N12" s="544"/>
      <c r="O12" s="543"/>
      <c r="P12" s="544"/>
      <c r="Q12" s="543"/>
      <c r="R12" s="544"/>
      <c r="S12" s="543"/>
      <c r="T12" s="544"/>
      <c r="U12" s="543"/>
      <c r="V12" s="544"/>
      <c r="W12" s="543"/>
      <c r="X12" s="544"/>
      <c r="Y12" s="543"/>
      <c r="Z12" s="544"/>
      <c r="AA12" s="543"/>
      <c r="AB12" s="544"/>
      <c r="AC12" s="543"/>
      <c r="AD12" s="544"/>
      <c r="AE12" s="543"/>
      <c r="AF12" s="544"/>
      <c r="AG12" s="543"/>
      <c r="AH12" s="544"/>
      <c r="AI12" s="543"/>
      <c r="AJ12" s="623"/>
      <c r="AK12" s="624"/>
      <c r="AL12" s="544"/>
      <c r="AM12" s="624"/>
      <c r="AN12" s="544"/>
      <c r="AO12" s="543"/>
      <c r="AP12" s="544"/>
      <c r="AQ12" s="543"/>
      <c r="AR12" s="544"/>
      <c r="AS12" s="543"/>
      <c r="AT12" s="544"/>
      <c r="AU12" s="543"/>
      <c r="AV12" s="544"/>
      <c r="AW12" s="543"/>
      <c r="AX12" s="656"/>
      <c r="AY12" s="657"/>
      <c r="AZ12" s="658"/>
      <c r="BA12" s="659"/>
      <c r="BB12" s="659"/>
      <c r="BC12" s="660"/>
      <c r="BD12" s="661"/>
      <c r="BE12" s="688"/>
      <c r="BF12" s="657"/>
      <c r="BG12" s="660"/>
      <c r="BH12" s="919"/>
      <c r="BI12" s="931"/>
      <c r="BJ12" s="876"/>
    </row>
    <row r="13" spans="1:62" ht="17.100000000000001" customHeight="1">
      <c r="A13" s="885"/>
      <c r="B13" s="545" t="s">
        <v>17</v>
      </c>
      <c r="C13" s="546"/>
      <c r="D13" s="547"/>
      <c r="E13" s="546"/>
      <c r="F13" s="547"/>
      <c r="G13" s="546"/>
      <c r="H13" s="547"/>
      <c r="I13" s="548"/>
      <c r="J13" s="549"/>
      <c r="K13" s="546"/>
      <c r="L13" s="547"/>
      <c r="M13" s="546"/>
      <c r="N13" s="547"/>
      <c r="O13" s="546"/>
      <c r="P13" s="547"/>
      <c r="Q13" s="546"/>
      <c r="R13" s="547"/>
      <c r="S13" s="605"/>
      <c r="T13" s="552"/>
      <c r="U13" s="551"/>
      <c r="V13" s="552"/>
      <c r="W13" s="551"/>
      <c r="X13" s="549"/>
      <c r="Y13" s="548"/>
      <c r="Z13" s="549"/>
      <c r="AA13" s="548"/>
      <c r="AB13" s="552"/>
      <c r="AC13" s="551"/>
      <c r="AD13" s="547"/>
      <c r="AE13" s="546"/>
      <c r="AF13" s="547"/>
      <c r="AG13" s="551"/>
      <c r="AH13" s="552"/>
      <c r="AI13" s="786"/>
      <c r="AJ13" s="787"/>
      <c r="AK13" s="551"/>
      <c r="AL13" s="552"/>
      <c r="AM13" s="551"/>
      <c r="AN13" s="552"/>
      <c r="AO13" s="546"/>
      <c r="AP13" s="547"/>
      <c r="AQ13" s="551"/>
      <c r="AR13" s="552"/>
      <c r="AS13" s="546"/>
      <c r="AT13" s="547"/>
      <c r="AU13" s="546"/>
      <c r="AV13" s="547"/>
      <c r="AW13" s="546"/>
      <c r="AX13" s="547"/>
      <c r="AY13" s="662"/>
      <c r="AZ13" s="663"/>
      <c r="BA13" s="664"/>
      <c r="BB13" s="664"/>
      <c r="BC13" s="665"/>
      <c r="BD13" s="666"/>
      <c r="BE13" s="665"/>
      <c r="BF13" s="662"/>
      <c r="BG13" s="665"/>
      <c r="BH13" s="920">
        <f>BD13+BE14+BF15+BG16</f>
        <v>0</v>
      </c>
      <c r="BI13" s="931"/>
      <c r="BJ13" s="876"/>
    </row>
    <row r="14" spans="1:62" ht="17.100000000000001" customHeight="1">
      <c r="A14" s="885"/>
      <c r="B14" s="550" t="s">
        <v>18</v>
      </c>
      <c r="C14" s="741"/>
      <c r="D14" s="742"/>
      <c r="E14" s="546"/>
      <c r="F14" s="547"/>
      <c r="G14" s="548"/>
      <c r="H14" s="549"/>
      <c r="I14" s="741"/>
      <c r="J14" s="742"/>
      <c r="K14" s="741"/>
      <c r="L14" s="742"/>
      <c r="M14" s="741"/>
      <c r="N14" s="742"/>
      <c r="O14" s="741"/>
      <c r="P14" s="742"/>
      <c r="Q14" s="741"/>
      <c r="R14" s="742"/>
      <c r="S14" s="743"/>
      <c r="T14" s="744"/>
      <c r="U14" s="743"/>
      <c r="V14" s="742"/>
      <c r="W14" s="741"/>
      <c r="X14" s="742"/>
      <c r="Y14" s="743"/>
      <c r="Z14" s="579"/>
      <c r="AA14" s="548"/>
      <c r="AB14" s="552"/>
      <c r="AC14" s="551"/>
      <c r="AD14" s="552"/>
      <c r="AE14" s="548"/>
      <c r="AF14" s="579"/>
      <c r="AG14" s="548"/>
      <c r="AH14" s="552"/>
      <c r="AI14" s="551"/>
      <c r="AJ14" s="552"/>
      <c r="AK14" s="548"/>
      <c r="AL14" s="579"/>
      <c r="AM14" s="548"/>
      <c r="AN14" s="552"/>
      <c r="AO14" s="551"/>
      <c r="AP14" s="552"/>
      <c r="AQ14" s="551"/>
      <c r="AR14" s="552"/>
      <c r="AS14" s="551"/>
      <c r="AT14" s="552"/>
      <c r="AU14" s="551"/>
      <c r="AV14" s="552"/>
      <c r="AW14" s="551"/>
      <c r="AX14" s="552"/>
      <c r="AY14" s="667"/>
      <c r="AZ14" s="668"/>
      <c r="BA14" s="669"/>
      <c r="BB14" s="669"/>
      <c r="BC14" s="670"/>
      <c r="BD14" s="667"/>
      <c r="BE14" s="670"/>
      <c r="BF14" s="667"/>
      <c r="BG14" s="670"/>
      <c r="BH14" s="921"/>
      <c r="BI14" s="931"/>
      <c r="BJ14" s="876"/>
    </row>
    <row r="15" spans="1:62" ht="17.100000000000001" customHeight="1">
      <c r="A15" s="885"/>
      <c r="B15" s="553" t="s">
        <v>19</v>
      </c>
      <c r="C15" s="546"/>
      <c r="D15" s="547"/>
      <c r="E15" s="546"/>
      <c r="F15" s="547"/>
      <c r="G15" s="546"/>
      <c r="H15" s="547"/>
      <c r="I15" s="546"/>
      <c r="J15" s="547"/>
      <c r="K15" s="546"/>
      <c r="L15" s="547"/>
      <c r="M15" s="546"/>
      <c r="N15" s="547"/>
      <c r="O15" s="546"/>
      <c r="P15" s="547"/>
      <c r="Q15" s="546"/>
      <c r="R15" s="547"/>
      <c r="S15" s="546"/>
      <c r="T15" s="547"/>
      <c r="U15" s="546"/>
      <c r="V15" s="606"/>
      <c r="W15" s="546"/>
      <c r="X15" s="547"/>
      <c r="Y15" s="546"/>
      <c r="Z15" s="547"/>
      <c r="AA15" s="546"/>
      <c r="AB15" s="547"/>
      <c r="AC15" s="546"/>
      <c r="AD15" s="547"/>
      <c r="AE15" s="546"/>
      <c r="AF15" s="547"/>
      <c r="AG15" s="546"/>
      <c r="AH15" s="547"/>
      <c r="AI15" s="546"/>
      <c r="AJ15" s="547"/>
      <c r="AK15" s="546"/>
      <c r="AL15" s="547"/>
      <c r="AM15" s="546"/>
      <c r="AN15" s="547"/>
      <c r="AO15" s="546"/>
      <c r="AP15" s="547"/>
      <c r="AQ15" s="546"/>
      <c r="AR15" s="547"/>
      <c r="AS15" s="546"/>
      <c r="AT15" s="547"/>
      <c r="AU15" s="546"/>
      <c r="AV15" s="547"/>
      <c r="AW15" s="546"/>
      <c r="AX15" s="671"/>
      <c r="AY15" s="667"/>
      <c r="AZ15" s="668"/>
      <c r="BA15" s="669"/>
      <c r="BB15" s="669"/>
      <c r="BC15" s="670"/>
      <c r="BD15" s="667"/>
      <c r="BE15" s="670"/>
      <c r="BF15" s="667"/>
      <c r="BG15" s="670"/>
      <c r="BH15" s="921"/>
      <c r="BI15" s="931"/>
      <c r="BJ15" s="876"/>
    </row>
    <row r="16" spans="1:62" ht="17.100000000000001" customHeight="1" thickBot="1">
      <c r="A16" s="886"/>
      <c r="B16" s="554" t="s">
        <v>20</v>
      </c>
      <c r="C16" s="546"/>
      <c r="D16" s="547"/>
      <c r="E16" s="546"/>
      <c r="F16" s="547"/>
      <c r="G16" s="546"/>
      <c r="H16" s="547"/>
      <c r="I16" s="546"/>
      <c r="J16" s="547"/>
      <c r="K16" s="546"/>
      <c r="L16" s="547"/>
      <c r="M16" s="546"/>
      <c r="N16" s="547"/>
      <c r="O16" s="546"/>
      <c r="P16" s="547"/>
      <c r="Q16" s="608"/>
      <c r="R16" s="607"/>
      <c r="S16" s="608"/>
      <c r="T16" s="607"/>
      <c r="U16" s="608"/>
      <c r="V16" s="607"/>
      <c r="W16" s="608"/>
      <c r="X16" s="607"/>
      <c r="Y16" s="608"/>
      <c r="Z16" s="607"/>
      <c r="AA16" s="608"/>
      <c r="AB16" s="607"/>
      <c r="AC16" s="608"/>
      <c r="AD16" s="607"/>
      <c r="AE16" s="608"/>
      <c r="AF16" s="607"/>
      <c r="AG16" s="608"/>
      <c r="AH16" s="607"/>
      <c r="AI16" s="608"/>
      <c r="AJ16" s="607"/>
      <c r="AK16" s="608"/>
      <c r="AL16" s="607"/>
      <c r="AM16" s="608"/>
      <c r="AN16" s="607"/>
      <c r="AO16" s="546"/>
      <c r="AP16" s="634"/>
      <c r="AQ16" s="608"/>
      <c r="AR16" s="607"/>
      <c r="AS16" s="608"/>
      <c r="AT16" s="607"/>
      <c r="AU16" s="608"/>
      <c r="AV16" s="607"/>
      <c r="AW16" s="672"/>
      <c r="AX16" s="547"/>
      <c r="AY16" s="673"/>
      <c r="AZ16" s="674"/>
      <c r="BA16" s="675"/>
      <c r="BB16" s="675"/>
      <c r="BC16" s="676"/>
      <c r="BD16" s="673"/>
      <c r="BE16" s="676"/>
      <c r="BF16" s="673"/>
      <c r="BG16" s="676"/>
      <c r="BH16" s="922"/>
      <c r="BI16" s="932"/>
      <c r="BJ16" s="877"/>
    </row>
    <row r="17" spans="1:62" ht="17.100000000000001" customHeight="1" thickTop="1">
      <c r="A17" s="884" t="s">
        <v>24</v>
      </c>
      <c r="B17" s="532" t="s">
        <v>12</v>
      </c>
      <c r="C17" s="555"/>
      <c r="D17" s="556"/>
      <c r="E17" s="555"/>
      <c r="F17" s="556"/>
      <c r="G17" s="555"/>
      <c r="H17" s="556"/>
      <c r="I17" s="555"/>
      <c r="J17" s="556"/>
      <c r="K17" s="555"/>
      <c r="L17" s="556"/>
      <c r="M17" s="555"/>
      <c r="N17" s="556"/>
      <c r="O17" s="555"/>
      <c r="P17" s="556"/>
      <c r="Q17" s="603"/>
      <c r="R17" s="534"/>
      <c r="S17" s="603"/>
      <c r="T17" s="540"/>
      <c r="U17" s="604"/>
      <c r="V17" s="537"/>
      <c r="W17" s="536"/>
      <c r="X17" s="537"/>
      <c r="Y17" s="536"/>
      <c r="Z17" s="537"/>
      <c r="AA17" s="536"/>
      <c r="AB17" s="537"/>
      <c r="AC17" s="539"/>
      <c r="AD17" s="537"/>
      <c r="AE17" s="536"/>
      <c r="AF17" s="537"/>
      <c r="AG17" s="563"/>
      <c r="AH17" s="562"/>
      <c r="AI17" s="539"/>
      <c r="AJ17" s="540"/>
      <c r="AK17" s="563"/>
      <c r="AL17" s="625"/>
      <c r="AM17" s="626"/>
      <c r="AN17" s="621"/>
      <c r="AO17" s="555"/>
      <c r="AP17" s="629"/>
      <c r="AQ17" s="731"/>
      <c r="AR17" s="730"/>
      <c r="AS17" s="539" t="s">
        <v>22</v>
      </c>
      <c r="AT17" s="562" t="s">
        <v>22</v>
      </c>
      <c r="AU17" s="539" t="s">
        <v>22</v>
      </c>
      <c r="AV17" s="540"/>
      <c r="AW17" s="677" t="s">
        <v>22</v>
      </c>
      <c r="AX17" s="678" t="s">
        <v>22</v>
      </c>
      <c r="AY17" s="651">
        <v>3</v>
      </c>
      <c r="AZ17" s="647"/>
      <c r="BA17" s="679"/>
      <c r="BB17" s="647"/>
      <c r="BC17" s="648"/>
      <c r="BD17" s="645"/>
      <c r="BE17" s="699"/>
      <c r="BF17" s="645"/>
      <c r="BG17" s="648"/>
      <c r="BH17" s="917">
        <f>AY17+AZ18+BA19+BB20+BC21</f>
        <v>7.6</v>
      </c>
      <c r="BI17" s="930">
        <f>AY17+AZ18+BA19+BB20+BC21+BD22+BE23+BF24+BG25</f>
        <v>24</v>
      </c>
      <c r="BJ17" s="875">
        <f>((BI17)-(SUM(BD22,BE23,BF24,BG25)))/(BI17)*(100)</f>
        <v>31.666666666666671</v>
      </c>
    </row>
    <row r="18" spans="1:62" ht="17.100000000000001" customHeight="1">
      <c r="A18" s="885"/>
      <c r="B18" s="535" t="s">
        <v>13</v>
      </c>
      <c r="C18" s="557"/>
      <c r="D18" s="558"/>
      <c r="E18" s="557"/>
      <c r="F18" s="558"/>
      <c r="G18" s="557"/>
      <c r="H18" s="558"/>
      <c r="I18" s="557"/>
      <c r="J18" s="558"/>
      <c r="K18" s="557"/>
      <c r="L18" s="558"/>
      <c r="M18" s="557"/>
      <c r="N18" s="558"/>
      <c r="O18" s="557"/>
      <c r="P18" s="600"/>
      <c r="Q18" s="557"/>
      <c r="R18" s="558"/>
      <c r="S18" s="563"/>
      <c r="T18" s="540"/>
      <c r="U18" s="731"/>
      <c r="V18" s="540"/>
      <c r="W18" s="539"/>
      <c r="X18" s="540" t="s">
        <v>22</v>
      </c>
      <c r="Y18" s="539" t="s">
        <v>22</v>
      </c>
      <c r="Z18" s="562" t="s">
        <v>22</v>
      </c>
      <c r="AA18" s="557"/>
      <c r="AB18" s="558" t="s">
        <v>22</v>
      </c>
      <c r="AC18" s="557" t="s">
        <v>22</v>
      </c>
      <c r="AD18" s="558"/>
      <c r="AE18" s="557" t="s">
        <v>22</v>
      </c>
      <c r="AF18" s="562" t="s">
        <v>22</v>
      </c>
      <c r="AG18" s="563" t="s">
        <v>22</v>
      </c>
      <c r="AH18" s="562" t="s">
        <v>22</v>
      </c>
      <c r="AI18" s="557" t="s">
        <v>22</v>
      </c>
      <c r="AJ18" s="558" t="s">
        <v>22</v>
      </c>
      <c r="AK18" s="557"/>
      <c r="AL18" s="558"/>
      <c r="AM18" s="557"/>
      <c r="AN18" s="558"/>
      <c r="AO18" s="557"/>
      <c r="AP18" s="631"/>
      <c r="AQ18" s="557"/>
      <c r="AR18" s="631"/>
      <c r="AS18" s="557"/>
      <c r="AT18" s="631"/>
      <c r="AU18" s="557"/>
      <c r="AV18" s="558"/>
      <c r="AW18" s="574"/>
      <c r="AX18" s="680"/>
      <c r="AY18" s="681"/>
      <c r="AZ18" s="653">
        <f>1+0.6+0.5+0.5+0.5</f>
        <v>3.1</v>
      </c>
      <c r="BA18" s="682"/>
      <c r="BB18" s="653"/>
      <c r="BC18" s="654"/>
      <c r="BD18" s="651"/>
      <c r="BE18" s="700"/>
      <c r="BF18" s="651"/>
      <c r="BG18" s="654"/>
      <c r="BH18" s="918"/>
      <c r="BI18" s="931"/>
      <c r="BJ18" s="876"/>
    </row>
    <row r="19" spans="1:62" ht="17.100000000000001" customHeight="1">
      <c r="A19" s="885"/>
      <c r="B19" s="559" t="s">
        <v>14</v>
      </c>
      <c r="C19" s="539"/>
      <c r="D19" s="540"/>
      <c r="E19" s="539"/>
      <c r="F19" s="540"/>
      <c r="G19" s="539"/>
      <c r="H19" s="540"/>
      <c r="I19" s="539"/>
      <c r="J19" s="540"/>
      <c r="K19" s="539"/>
      <c r="L19" s="540"/>
      <c r="M19" s="539"/>
      <c r="N19" s="540"/>
      <c r="O19" s="539"/>
      <c r="P19" s="540"/>
      <c r="Q19" s="536"/>
      <c r="R19" s="537"/>
      <c r="S19" s="603"/>
      <c r="T19" s="540"/>
      <c r="U19" s="604"/>
      <c r="V19" s="537"/>
      <c r="W19" s="536"/>
      <c r="X19" s="537"/>
      <c r="Y19" s="536"/>
      <c r="Z19" s="537"/>
      <c r="AA19" s="536"/>
      <c r="AB19" s="537"/>
      <c r="AC19" s="536"/>
      <c r="AD19" s="537"/>
      <c r="AE19" s="536"/>
      <c r="AF19" s="537"/>
      <c r="AG19" s="539"/>
      <c r="AH19" s="562"/>
      <c r="AI19" s="539"/>
      <c r="AJ19" s="540"/>
      <c r="AK19" s="563"/>
      <c r="AL19" s="625"/>
      <c r="AM19" s="626"/>
      <c r="AN19" s="621"/>
      <c r="AO19" s="563"/>
      <c r="AP19" s="621"/>
      <c r="AQ19" s="539"/>
      <c r="AR19" s="540"/>
      <c r="AS19" s="539"/>
      <c r="AT19" s="562"/>
      <c r="AU19" s="539"/>
      <c r="AV19" s="609"/>
      <c r="AW19" s="616"/>
      <c r="AX19" s="609"/>
      <c r="AY19" s="651"/>
      <c r="AZ19" s="653"/>
      <c r="BA19" s="653"/>
      <c r="BB19" s="653"/>
      <c r="BC19" s="654"/>
      <c r="BD19" s="651"/>
      <c r="BE19" s="700"/>
      <c r="BF19" s="651"/>
      <c r="BG19" s="654"/>
      <c r="BH19" s="918"/>
      <c r="BI19" s="931"/>
      <c r="BJ19" s="876"/>
    </row>
    <row r="20" spans="1:62" ht="17.100000000000001" customHeight="1">
      <c r="A20" s="885"/>
      <c r="B20" s="560" t="s">
        <v>15</v>
      </c>
      <c r="C20" s="561"/>
      <c r="D20" s="562"/>
      <c r="E20" s="563"/>
      <c r="F20" s="562"/>
      <c r="G20" s="563"/>
      <c r="H20" s="562"/>
      <c r="I20" s="563"/>
      <c r="J20" s="562"/>
      <c r="K20" s="563"/>
      <c r="L20" s="562"/>
      <c r="M20" s="563"/>
      <c r="N20" s="601"/>
      <c r="O20" s="563"/>
      <c r="P20" s="562"/>
      <c r="Q20" s="563"/>
      <c r="R20" s="562"/>
      <c r="S20" s="563"/>
      <c r="T20" s="562"/>
      <c r="U20" s="539"/>
      <c r="V20" s="540"/>
      <c r="W20" s="539"/>
      <c r="X20" s="540" t="s">
        <v>22</v>
      </c>
      <c r="Y20" s="539" t="s">
        <v>22</v>
      </c>
      <c r="Z20" s="540" t="s">
        <v>22</v>
      </c>
      <c r="AA20" s="563"/>
      <c r="AB20" s="562" t="s">
        <v>22</v>
      </c>
      <c r="AC20" s="563" t="s">
        <v>22</v>
      </c>
      <c r="AD20" s="562"/>
      <c r="AE20" s="563" t="s">
        <v>22</v>
      </c>
      <c r="AF20" s="562" t="s">
        <v>22</v>
      </c>
      <c r="AG20" s="563" t="s">
        <v>22</v>
      </c>
      <c r="AH20" s="562" t="s">
        <v>22</v>
      </c>
      <c r="AI20" s="563" t="s">
        <v>22</v>
      </c>
      <c r="AJ20" s="562" t="s">
        <v>22</v>
      </c>
      <c r="AK20" s="563"/>
      <c r="AL20" s="562"/>
      <c r="AM20" s="563"/>
      <c r="AN20" s="562"/>
      <c r="AO20" s="563"/>
      <c r="AP20" s="562" t="s">
        <v>22</v>
      </c>
      <c r="AQ20" s="563" t="s">
        <v>22</v>
      </c>
      <c r="AR20" s="562" t="s">
        <v>22</v>
      </c>
      <c r="AS20" s="563"/>
      <c r="AT20" s="610"/>
      <c r="AU20" s="563" t="s">
        <v>22</v>
      </c>
      <c r="AV20" s="562"/>
      <c r="AW20" s="563"/>
      <c r="AX20" s="683"/>
      <c r="AY20" s="651"/>
      <c r="AZ20" s="653"/>
      <c r="BA20" s="682"/>
      <c r="BB20" s="684">
        <v>1.5</v>
      </c>
      <c r="BC20" s="654"/>
      <c r="BD20" s="651"/>
      <c r="BE20" s="700"/>
      <c r="BF20" s="651"/>
      <c r="BG20" s="654"/>
      <c r="BH20" s="918"/>
      <c r="BI20" s="931"/>
      <c r="BJ20" s="876"/>
    </row>
    <row r="21" spans="1:62" ht="18.75" customHeight="1">
      <c r="A21" s="885"/>
      <c r="B21" s="564" t="s">
        <v>16</v>
      </c>
      <c r="C21" s="565"/>
      <c r="D21" s="566"/>
      <c r="E21" s="565"/>
      <c r="F21" s="566"/>
      <c r="G21" s="565"/>
      <c r="H21" s="566"/>
      <c r="I21" s="565"/>
      <c r="J21" s="566"/>
      <c r="K21" s="565"/>
      <c r="L21" s="566"/>
      <c r="M21" s="565"/>
      <c r="N21" s="566"/>
      <c r="O21" s="565"/>
      <c r="P21" s="566"/>
      <c r="Q21" s="565"/>
      <c r="R21" s="566"/>
      <c r="S21" s="565"/>
      <c r="T21" s="566"/>
      <c r="U21" s="565"/>
      <c r="V21" s="566"/>
      <c r="W21" s="565"/>
      <c r="X21" s="566"/>
      <c r="Y21" s="617"/>
      <c r="Z21" s="618"/>
      <c r="AA21" s="617"/>
      <c r="AB21" s="618"/>
      <c r="AC21" s="617"/>
      <c r="AD21" s="577"/>
      <c r="AE21" s="619"/>
      <c r="AF21" s="577"/>
      <c r="AG21" s="576"/>
      <c r="AH21" s="577"/>
      <c r="AI21" s="576"/>
      <c r="AJ21" s="566"/>
      <c r="AK21" s="565"/>
      <c r="AL21" s="566"/>
      <c r="AM21" s="565"/>
      <c r="AN21" s="566"/>
      <c r="AO21" s="565"/>
      <c r="AP21" s="566"/>
      <c r="AQ21" s="565"/>
      <c r="AR21" s="566"/>
      <c r="AS21" s="565"/>
      <c r="AT21" s="566"/>
      <c r="AU21" s="565"/>
      <c r="AV21" s="566"/>
      <c r="AW21" s="565"/>
      <c r="AX21" s="685"/>
      <c r="AY21" s="686"/>
      <c r="AZ21" s="687"/>
      <c r="BA21" s="687"/>
      <c r="BB21" s="687"/>
      <c r="BC21" s="688"/>
      <c r="BD21" s="686"/>
      <c r="BE21" s="701"/>
      <c r="BF21" s="657"/>
      <c r="BG21" s="660"/>
      <c r="BH21" s="919"/>
      <c r="BI21" s="931"/>
      <c r="BJ21" s="876"/>
    </row>
    <row r="22" spans="1:62" ht="17.100000000000001" customHeight="1">
      <c r="A22" s="885"/>
      <c r="B22" s="545" t="s">
        <v>17</v>
      </c>
      <c r="C22" s="567"/>
      <c r="D22" s="568"/>
      <c r="E22" s="569"/>
      <c r="F22" s="570"/>
      <c r="G22" s="569"/>
      <c r="H22" s="570"/>
      <c r="I22" s="569"/>
      <c r="J22" s="570"/>
      <c r="K22" s="569"/>
      <c r="L22" s="570"/>
      <c r="M22" s="569"/>
      <c r="N22" s="570"/>
      <c r="O22" s="569"/>
      <c r="P22" s="570"/>
      <c r="Q22" s="569"/>
      <c r="R22" s="570"/>
      <c r="S22" s="569"/>
      <c r="T22" s="570"/>
      <c r="U22" s="569"/>
      <c r="V22" s="568"/>
      <c r="W22" s="569"/>
      <c r="X22" s="570"/>
      <c r="Y22" s="548"/>
      <c r="Z22" s="552"/>
      <c r="AA22" s="569"/>
      <c r="AB22" s="552"/>
      <c r="AC22" s="551"/>
      <c r="AD22" s="570"/>
      <c r="AE22" s="569"/>
      <c r="AF22" s="570"/>
      <c r="AG22" s="569"/>
      <c r="AH22" s="570"/>
      <c r="AI22" s="569"/>
      <c r="AJ22" s="733"/>
      <c r="AK22" s="732"/>
      <c r="AL22" s="734"/>
      <c r="AM22" s="567"/>
      <c r="AN22" s="568"/>
      <c r="AO22" s="567"/>
      <c r="AP22" s="568"/>
      <c r="AQ22" s="569"/>
      <c r="AR22" s="570"/>
      <c r="AS22" s="567"/>
      <c r="AT22" s="568"/>
      <c r="AU22" s="567"/>
      <c r="AV22" s="568"/>
      <c r="AW22" s="569"/>
      <c r="AX22" s="689"/>
      <c r="AY22" s="667"/>
      <c r="AZ22" s="669"/>
      <c r="BA22" s="669"/>
      <c r="BB22" s="669"/>
      <c r="BC22" s="670"/>
      <c r="BD22" s="760"/>
      <c r="BE22" s="548"/>
      <c r="BF22" s="667"/>
      <c r="BG22" s="670"/>
      <c r="BH22" s="920">
        <f>BD22+BE23+BF24+BG25</f>
        <v>16.399999999999999</v>
      </c>
      <c r="BI22" s="931"/>
      <c r="BJ22" s="876"/>
    </row>
    <row r="23" spans="1:62" ht="17.100000000000001" customHeight="1">
      <c r="A23" s="885"/>
      <c r="B23" s="550" t="s">
        <v>18</v>
      </c>
      <c r="C23" s="548" t="s">
        <v>22</v>
      </c>
      <c r="D23" s="549" t="s">
        <v>22</v>
      </c>
      <c r="E23" s="548" t="s">
        <v>22</v>
      </c>
      <c r="F23" s="549" t="s">
        <v>22</v>
      </c>
      <c r="G23" s="548" t="s">
        <v>22</v>
      </c>
      <c r="H23" s="549" t="s">
        <v>22</v>
      </c>
      <c r="I23" s="548" t="s">
        <v>22</v>
      </c>
      <c r="J23" s="549" t="s">
        <v>22</v>
      </c>
      <c r="K23" s="548" t="s">
        <v>22</v>
      </c>
      <c r="L23" s="549" t="s">
        <v>22</v>
      </c>
      <c r="M23" s="548" t="s">
        <v>22</v>
      </c>
      <c r="N23" s="549" t="s">
        <v>22</v>
      </c>
      <c r="O23" s="548" t="s">
        <v>22</v>
      </c>
      <c r="P23" s="549" t="s">
        <v>22</v>
      </c>
      <c r="Q23" s="548" t="s">
        <v>22</v>
      </c>
      <c r="R23" s="549" t="s">
        <v>22</v>
      </c>
      <c r="S23" s="551" t="s">
        <v>22</v>
      </c>
      <c r="T23" s="579" t="s">
        <v>22</v>
      </c>
      <c r="U23" s="548" t="s">
        <v>22</v>
      </c>
      <c r="V23" s="552" t="s">
        <v>22</v>
      </c>
      <c r="W23" s="551" t="s">
        <v>22</v>
      </c>
      <c r="X23" s="547"/>
      <c r="Y23" s="551"/>
      <c r="Z23" s="552"/>
      <c r="AA23" s="551" t="s">
        <v>22</v>
      </c>
      <c r="AB23" s="547"/>
      <c r="AC23" s="551"/>
      <c r="AD23" s="549" t="s">
        <v>22</v>
      </c>
      <c r="AE23" s="548"/>
      <c r="AF23" s="549"/>
      <c r="AG23" s="548"/>
      <c r="AH23" s="549"/>
      <c r="AI23" s="548"/>
      <c r="AJ23" s="549"/>
      <c r="AK23" s="548" t="s">
        <v>22</v>
      </c>
      <c r="AL23" s="549" t="s">
        <v>22</v>
      </c>
      <c r="AM23" s="548" t="s">
        <v>22</v>
      </c>
      <c r="AN23" s="549" t="s">
        <v>22</v>
      </c>
      <c r="AO23" s="548" t="s">
        <v>22</v>
      </c>
      <c r="AP23" s="549"/>
      <c r="AQ23" s="548"/>
      <c r="AR23" s="549"/>
      <c r="AS23" s="548"/>
      <c r="AT23" s="579"/>
      <c r="AU23" s="548"/>
      <c r="AV23" s="549"/>
      <c r="AW23" s="548"/>
      <c r="AX23" s="690"/>
      <c r="AY23" s="667"/>
      <c r="AZ23" s="669"/>
      <c r="BA23" s="669"/>
      <c r="BB23" s="669"/>
      <c r="BC23" s="670"/>
      <c r="BD23" s="667"/>
      <c r="BE23" s="670">
        <v>16.399999999999999</v>
      </c>
      <c r="BF23" s="667"/>
      <c r="BG23" s="670"/>
      <c r="BH23" s="921"/>
      <c r="BI23" s="931"/>
      <c r="BJ23" s="876"/>
    </row>
    <row r="24" spans="1:62" ht="17.100000000000001" customHeight="1">
      <c r="A24" s="885"/>
      <c r="B24" s="553" t="s">
        <v>19</v>
      </c>
      <c r="C24" s="548"/>
      <c r="D24" s="549"/>
      <c r="E24" s="548"/>
      <c r="F24" s="549"/>
      <c r="G24" s="548"/>
      <c r="H24" s="549"/>
      <c r="I24" s="548"/>
      <c r="J24" s="549"/>
      <c r="K24" s="548"/>
      <c r="L24" s="549"/>
      <c r="M24" s="548"/>
      <c r="N24" s="549"/>
      <c r="O24" s="548"/>
      <c r="P24" s="549"/>
      <c r="Q24" s="548"/>
      <c r="R24" s="549"/>
      <c r="S24" s="548"/>
      <c r="T24" s="579"/>
      <c r="U24" s="548"/>
      <c r="V24" s="549"/>
      <c r="W24" s="557"/>
      <c r="X24" s="558"/>
      <c r="Y24" s="620"/>
      <c r="Z24" s="621"/>
      <c r="AA24" s="620"/>
      <c r="AB24" s="621"/>
      <c r="AC24" s="620"/>
      <c r="AD24" s="621"/>
      <c r="AE24" s="557"/>
      <c r="AF24" s="558"/>
      <c r="AG24" s="557"/>
      <c r="AH24" s="558"/>
      <c r="AI24" s="557"/>
      <c r="AJ24" s="558"/>
      <c r="AK24" s="557"/>
      <c r="AL24" s="558"/>
      <c r="AM24" s="557"/>
      <c r="AN24" s="558"/>
      <c r="AO24" s="557"/>
      <c r="AP24" s="558"/>
      <c r="AQ24" s="557"/>
      <c r="AR24" s="558"/>
      <c r="AS24" s="557"/>
      <c r="AT24" s="558"/>
      <c r="AU24" s="557"/>
      <c r="AV24" s="558"/>
      <c r="AW24" s="557"/>
      <c r="AX24" s="680"/>
      <c r="AY24" s="667"/>
      <c r="AZ24" s="669"/>
      <c r="BA24" s="669"/>
      <c r="BB24" s="669"/>
      <c r="BC24" s="670"/>
      <c r="BD24" s="667"/>
      <c r="BE24" s="670"/>
      <c r="BF24" s="667"/>
      <c r="BG24" s="670"/>
      <c r="BH24" s="921"/>
      <c r="BI24" s="931"/>
      <c r="BJ24" s="876"/>
    </row>
    <row r="25" spans="1:62" ht="17.100000000000001" customHeight="1">
      <c r="A25" s="886"/>
      <c r="B25" s="571" t="s">
        <v>20</v>
      </c>
      <c r="C25" s="572"/>
      <c r="D25" s="573"/>
      <c r="E25" s="572"/>
      <c r="F25" s="573"/>
      <c r="G25" s="572"/>
      <c r="H25" s="573"/>
      <c r="I25" s="572"/>
      <c r="J25" s="573"/>
      <c r="K25" s="572"/>
      <c r="L25" s="573"/>
      <c r="M25" s="572"/>
      <c r="N25" s="573"/>
      <c r="O25" s="572"/>
      <c r="P25" s="573"/>
      <c r="Q25" s="572"/>
      <c r="R25" s="573"/>
      <c r="S25" s="572"/>
      <c r="T25" s="573"/>
      <c r="U25" s="572"/>
      <c r="V25" s="573"/>
      <c r="W25" s="572"/>
      <c r="X25" s="573"/>
      <c r="Y25" s="572"/>
      <c r="Z25" s="573"/>
      <c r="AA25" s="580"/>
      <c r="AB25" s="581"/>
      <c r="AC25" s="580"/>
      <c r="AD25" s="581"/>
      <c r="AE25" s="580"/>
      <c r="AF25" s="581"/>
      <c r="AG25" s="580"/>
      <c r="AH25" s="581"/>
      <c r="AI25" s="580"/>
      <c r="AJ25" s="581"/>
      <c r="AK25" s="580"/>
      <c r="AL25" s="581"/>
      <c r="AM25" s="627"/>
      <c r="AN25" s="628"/>
      <c r="AO25" s="627"/>
      <c r="AP25" s="628"/>
      <c r="AQ25" s="627"/>
      <c r="AR25" s="628"/>
      <c r="AS25" s="627"/>
      <c r="AT25" s="628"/>
      <c r="AU25" s="548"/>
      <c r="AV25" s="549"/>
      <c r="AW25" s="548"/>
      <c r="AX25" s="549"/>
      <c r="AY25" s="673"/>
      <c r="AZ25" s="675"/>
      <c r="BA25" s="675"/>
      <c r="BB25" s="675"/>
      <c r="BC25" s="676"/>
      <c r="BD25" s="673"/>
      <c r="BE25" s="676"/>
      <c r="BF25" s="673"/>
      <c r="BG25" s="702"/>
      <c r="BH25" s="922"/>
      <c r="BI25" s="932"/>
      <c r="BJ25" s="877"/>
    </row>
    <row r="26" spans="1:62" ht="17.100000000000001" customHeight="1">
      <c r="A26" s="884" t="s">
        <v>25</v>
      </c>
      <c r="B26" s="532" t="s">
        <v>12</v>
      </c>
      <c r="C26" s="555"/>
      <c r="D26" s="556"/>
      <c r="E26" s="555"/>
      <c r="F26" s="556"/>
      <c r="G26" s="555"/>
      <c r="H26" s="556"/>
      <c r="I26" s="555"/>
      <c r="J26" s="556"/>
      <c r="K26" s="555"/>
      <c r="L26" s="556"/>
      <c r="M26" s="557"/>
      <c r="N26" s="558"/>
      <c r="O26" s="557"/>
      <c r="P26" s="558"/>
      <c r="Q26" s="557"/>
      <c r="R26" s="558"/>
      <c r="S26" s="557"/>
      <c r="T26" s="558"/>
      <c r="U26" s="557"/>
      <c r="V26" s="558"/>
      <c r="W26" s="557"/>
      <c r="X26" s="558"/>
      <c r="Y26" s="557"/>
      <c r="Z26" s="558"/>
      <c r="AA26" s="620"/>
      <c r="AB26" s="621"/>
      <c r="AC26" s="620"/>
      <c r="AD26" s="621"/>
      <c r="AE26" s="620"/>
      <c r="AF26" s="558"/>
      <c r="AG26" s="557"/>
      <c r="AH26" s="621"/>
      <c r="AI26" s="620"/>
      <c r="AJ26" s="610"/>
      <c r="AK26" s="561"/>
      <c r="AL26" s="629"/>
      <c r="AM26" s="630"/>
      <c r="AN26" s="629"/>
      <c r="AO26" s="630"/>
      <c r="AP26" s="629"/>
      <c r="AQ26" s="630"/>
      <c r="AR26" s="629"/>
      <c r="AS26" s="630"/>
      <c r="AT26" s="629"/>
      <c r="AU26" s="555"/>
      <c r="AV26" s="556"/>
      <c r="AW26" s="555"/>
      <c r="AX26" s="678"/>
      <c r="AY26" s="645"/>
      <c r="AZ26" s="647"/>
      <c r="BA26" s="647"/>
      <c r="BB26" s="647"/>
      <c r="BC26" s="648"/>
      <c r="BD26" s="645"/>
      <c r="BE26" s="697"/>
      <c r="BF26" s="645"/>
      <c r="BG26" s="648"/>
      <c r="BH26" s="917">
        <f>AY26+AZ27+BA28+BB29+BC30</f>
        <v>0</v>
      </c>
      <c r="BI26" s="930">
        <f>AY26+AZ27+BA28+BB29+BC30+BD31+BE32+BF33+BG34</f>
        <v>24</v>
      </c>
      <c r="BJ26" s="875">
        <f>((BI26)-(SUM(BD31,BE32,BF33,BG34)))/(BI26)*(100)</f>
        <v>0</v>
      </c>
    </row>
    <row r="27" spans="1:62" ht="17.100000000000001" customHeight="1">
      <c r="A27" s="885"/>
      <c r="B27" s="535" t="s">
        <v>13</v>
      </c>
      <c r="C27" s="557"/>
      <c r="D27" s="558"/>
      <c r="E27" s="557"/>
      <c r="F27" s="558"/>
      <c r="G27" s="557"/>
      <c r="H27" s="558"/>
      <c r="I27" s="557"/>
      <c r="J27" s="558"/>
      <c r="K27" s="557"/>
      <c r="L27" s="558"/>
      <c r="M27" s="557"/>
      <c r="N27" s="558"/>
      <c r="O27" s="557"/>
      <c r="P27" s="558"/>
      <c r="Q27" s="557"/>
      <c r="R27" s="558"/>
      <c r="S27" s="557"/>
      <c r="T27" s="558"/>
      <c r="U27" s="557"/>
      <c r="V27" s="558"/>
      <c r="W27" s="563"/>
      <c r="X27" s="562"/>
      <c r="Y27" s="563"/>
      <c r="Z27" s="562"/>
      <c r="AA27" s="563"/>
      <c r="AB27" s="562"/>
      <c r="AC27" s="563"/>
      <c r="AD27" s="562"/>
      <c r="AE27" s="563"/>
      <c r="AF27" s="562"/>
      <c r="AG27" s="563"/>
      <c r="AH27" s="558"/>
      <c r="AI27" s="557"/>
      <c r="AJ27" s="631"/>
      <c r="AK27" s="557"/>
      <c r="AL27" s="558"/>
      <c r="AM27" s="557"/>
      <c r="AN27" s="558"/>
      <c r="AO27" s="557"/>
      <c r="AP27" s="558"/>
      <c r="AQ27" s="557"/>
      <c r="AR27" s="558"/>
      <c r="AS27" s="557"/>
      <c r="AT27" s="558"/>
      <c r="AU27" s="557"/>
      <c r="AV27" s="558"/>
      <c r="AW27" s="557"/>
      <c r="AX27" s="680"/>
      <c r="AY27" s="651"/>
      <c r="AZ27" s="653"/>
      <c r="BA27" s="653"/>
      <c r="BB27" s="653"/>
      <c r="BC27" s="654"/>
      <c r="BD27" s="651"/>
      <c r="BE27" s="698"/>
      <c r="BF27" s="651"/>
      <c r="BG27" s="654"/>
      <c r="BH27" s="918"/>
      <c r="BI27" s="931"/>
      <c r="BJ27" s="876"/>
    </row>
    <row r="28" spans="1:62" ht="17.100000000000001" customHeight="1">
      <c r="A28" s="885"/>
      <c r="B28" s="559" t="s">
        <v>14</v>
      </c>
      <c r="C28" s="557"/>
      <c r="D28" s="558"/>
      <c r="E28" s="557"/>
      <c r="F28" s="558"/>
      <c r="G28" s="557"/>
      <c r="H28" s="558"/>
      <c r="I28" s="557"/>
      <c r="J28" s="558"/>
      <c r="K28" s="557"/>
      <c r="L28" s="558"/>
      <c r="M28" s="557"/>
      <c r="N28" s="558"/>
      <c r="O28" s="557"/>
      <c r="P28" s="558"/>
      <c r="Q28" s="557"/>
      <c r="R28" s="558"/>
      <c r="S28" s="557"/>
      <c r="T28" s="558"/>
      <c r="U28" s="557"/>
      <c r="V28" s="558"/>
      <c r="W28" s="557"/>
      <c r="X28" s="558"/>
      <c r="Y28" s="557"/>
      <c r="Z28" s="558"/>
      <c r="AA28" s="557"/>
      <c r="AB28" s="558"/>
      <c r="AC28" s="557"/>
      <c r="AD28" s="558"/>
      <c r="AE28" s="557"/>
      <c r="AF28" s="558"/>
      <c r="AG28" s="557"/>
      <c r="AH28" s="558"/>
      <c r="AI28" s="557"/>
      <c r="AJ28" s="562"/>
      <c r="AK28" s="563"/>
      <c r="AL28" s="562"/>
      <c r="AM28" s="574"/>
      <c r="AN28" s="575"/>
      <c r="AO28" s="557"/>
      <c r="AP28" s="558"/>
      <c r="AQ28" s="557"/>
      <c r="AR28" s="558"/>
      <c r="AS28" s="557"/>
      <c r="AT28" s="558"/>
      <c r="AU28" s="557"/>
      <c r="AV28" s="558"/>
      <c r="AW28" s="557"/>
      <c r="AX28" s="558"/>
      <c r="AY28" s="651"/>
      <c r="AZ28" s="653"/>
      <c r="BA28" s="653"/>
      <c r="BB28" s="653"/>
      <c r="BC28" s="654"/>
      <c r="BD28" s="651"/>
      <c r="BE28" s="698"/>
      <c r="BF28" s="651"/>
      <c r="BG28" s="654"/>
      <c r="BH28" s="918"/>
      <c r="BI28" s="931"/>
      <c r="BJ28" s="876"/>
    </row>
    <row r="29" spans="1:62" ht="17.100000000000001" customHeight="1">
      <c r="A29" s="885"/>
      <c r="B29" s="541" t="s">
        <v>15</v>
      </c>
      <c r="C29" s="563"/>
      <c r="D29" s="562"/>
      <c r="E29" s="574"/>
      <c r="F29" s="575"/>
      <c r="G29" s="557"/>
      <c r="H29" s="558"/>
      <c r="I29" s="557"/>
      <c r="J29" s="558"/>
      <c r="K29" s="557"/>
      <c r="L29" s="558"/>
      <c r="M29" s="557"/>
      <c r="N29" s="558"/>
      <c r="O29" s="557"/>
      <c r="P29" s="558"/>
      <c r="Q29" s="557"/>
      <c r="R29" s="558"/>
      <c r="S29" s="557"/>
      <c r="T29" s="558"/>
      <c r="U29" s="557"/>
      <c r="V29" s="558"/>
      <c r="W29" s="557"/>
      <c r="X29" s="558"/>
      <c r="Y29" s="557"/>
      <c r="Z29" s="558"/>
      <c r="AA29" s="557"/>
      <c r="AB29" s="558"/>
      <c r="AC29" s="557"/>
      <c r="AD29" s="558"/>
      <c r="AE29" s="557"/>
      <c r="AF29" s="558"/>
      <c r="AG29" s="557"/>
      <c r="AH29" s="558"/>
      <c r="AI29" s="557"/>
      <c r="AJ29" s="558"/>
      <c r="AK29" s="563"/>
      <c r="AL29" s="562"/>
      <c r="AM29" s="574"/>
      <c r="AN29" s="575"/>
      <c r="AO29" s="557"/>
      <c r="AP29" s="558"/>
      <c r="AQ29" s="557"/>
      <c r="AR29" s="558"/>
      <c r="AS29" s="557"/>
      <c r="AT29" s="558"/>
      <c r="AU29" s="557"/>
      <c r="AV29" s="558"/>
      <c r="AW29" s="557"/>
      <c r="AX29" s="558"/>
      <c r="AY29" s="651"/>
      <c r="AZ29" s="653"/>
      <c r="BA29" s="653"/>
      <c r="BB29" s="653"/>
      <c r="BC29" s="654"/>
      <c r="BD29" s="651"/>
      <c r="BE29" s="698"/>
      <c r="BF29" s="651"/>
      <c r="BG29" s="654"/>
      <c r="BH29" s="918"/>
      <c r="BI29" s="931"/>
      <c r="BJ29" s="876"/>
    </row>
    <row r="30" spans="1:62" ht="17.100000000000001" customHeight="1">
      <c r="A30" s="885"/>
      <c r="B30" s="564" t="s">
        <v>16</v>
      </c>
      <c r="C30" s="576"/>
      <c r="D30" s="577"/>
      <c r="E30" s="576"/>
      <c r="F30" s="577"/>
      <c r="G30" s="576"/>
      <c r="H30" s="577"/>
      <c r="I30" s="576"/>
      <c r="J30" s="577"/>
      <c r="K30" s="576"/>
      <c r="L30" s="577"/>
      <c r="M30" s="576"/>
      <c r="N30" s="577"/>
      <c r="O30" s="576"/>
      <c r="P30" s="577"/>
      <c r="Q30" s="576"/>
      <c r="R30" s="577"/>
      <c r="S30" s="576"/>
      <c r="T30" s="577"/>
      <c r="U30" s="576"/>
      <c r="V30" s="577"/>
      <c r="W30" s="576"/>
      <c r="X30" s="577"/>
      <c r="Y30" s="576"/>
      <c r="Z30" s="577"/>
      <c r="AA30" s="576"/>
      <c r="AB30" s="577"/>
      <c r="AC30" s="576"/>
      <c r="AD30" s="577"/>
      <c r="AE30" s="619"/>
      <c r="AF30" s="577"/>
      <c r="AG30" s="576"/>
      <c r="AH30" s="577"/>
      <c r="AI30" s="576"/>
      <c r="AJ30" s="619"/>
      <c r="AK30" s="576"/>
      <c r="AL30" s="577"/>
      <c r="AM30" s="576"/>
      <c r="AN30" s="577"/>
      <c r="AO30" s="576"/>
      <c r="AP30" s="577"/>
      <c r="AQ30" s="576"/>
      <c r="AR30" s="577"/>
      <c r="AS30" s="576"/>
      <c r="AT30" s="577"/>
      <c r="AU30" s="576"/>
      <c r="AV30" s="577"/>
      <c r="AW30" s="576"/>
      <c r="AX30" s="691"/>
      <c r="AY30" s="657"/>
      <c r="AZ30" s="659"/>
      <c r="BA30" s="659"/>
      <c r="BB30" s="659"/>
      <c r="BC30" s="660"/>
      <c r="BD30" s="657"/>
      <c r="BE30" s="688"/>
      <c r="BF30" s="657"/>
      <c r="BG30" s="660"/>
      <c r="BH30" s="919"/>
      <c r="BI30" s="931"/>
      <c r="BJ30" s="876"/>
    </row>
    <row r="31" spans="1:62" ht="17.100000000000001" customHeight="1">
      <c r="A31" s="885"/>
      <c r="B31" s="545" t="s">
        <v>17</v>
      </c>
      <c r="C31" s="578"/>
      <c r="D31" s="579"/>
      <c r="E31" s="578"/>
      <c r="F31" s="579"/>
      <c r="G31" s="578"/>
      <c r="H31" s="579"/>
      <c r="I31" s="578"/>
      <c r="J31" s="579"/>
      <c r="K31" s="578"/>
      <c r="L31" s="579"/>
      <c r="M31" s="578"/>
      <c r="N31" s="579"/>
      <c r="O31" s="578"/>
      <c r="P31" s="579"/>
      <c r="Q31" s="578"/>
      <c r="R31" s="579"/>
      <c r="S31" s="578"/>
      <c r="T31" s="579"/>
      <c r="U31" s="578"/>
      <c r="V31" s="579"/>
      <c r="W31" s="578"/>
      <c r="X31" s="579"/>
      <c r="Y31" s="578"/>
      <c r="Z31" s="579"/>
      <c r="AA31" s="578"/>
      <c r="AB31" s="579"/>
      <c r="AC31" s="578"/>
      <c r="AD31" s="579"/>
      <c r="AE31" s="548"/>
      <c r="AF31" s="549"/>
      <c r="AG31" s="578"/>
      <c r="AH31" s="579"/>
      <c r="AI31" s="548"/>
      <c r="AJ31" s="549"/>
      <c r="AK31" s="548"/>
      <c r="AL31" s="549"/>
      <c r="AM31" s="548"/>
      <c r="AN31" s="549"/>
      <c r="AO31" s="548"/>
      <c r="AP31" s="549"/>
      <c r="AQ31" s="548"/>
      <c r="AR31" s="549"/>
      <c r="AS31" s="548"/>
      <c r="AT31" s="549"/>
      <c r="AU31" s="548"/>
      <c r="AV31" s="549"/>
      <c r="AW31" s="548"/>
      <c r="AX31" s="690"/>
      <c r="AY31" s="667"/>
      <c r="AZ31" s="669"/>
      <c r="BA31" s="669"/>
      <c r="BB31" s="669"/>
      <c r="BC31" s="670"/>
      <c r="BD31" s="667"/>
      <c r="BE31" s="670"/>
      <c r="BF31" s="667"/>
      <c r="BG31" s="670"/>
      <c r="BH31" s="920">
        <f>BD31+BE32+BF33+BG34</f>
        <v>24</v>
      </c>
      <c r="BI31" s="931"/>
      <c r="BJ31" s="876"/>
    </row>
    <row r="32" spans="1:62" ht="17.100000000000001" customHeight="1">
      <c r="A32" s="885"/>
      <c r="B32" s="550" t="s">
        <v>18</v>
      </c>
      <c r="C32" s="548" t="s">
        <v>22</v>
      </c>
      <c r="D32" s="549" t="s">
        <v>22</v>
      </c>
      <c r="E32" s="548" t="s">
        <v>22</v>
      </c>
      <c r="F32" s="549" t="s">
        <v>22</v>
      </c>
      <c r="G32" s="548" t="s">
        <v>22</v>
      </c>
      <c r="H32" s="549" t="s">
        <v>22</v>
      </c>
      <c r="I32" s="548" t="s">
        <v>22</v>
      </c>
      <c r="J32" s="549" t="s">
        <v>22</v>
      </c>
      <c r="K32" s="548" t="s">
        <v>22</v>
      </c>
      <c r="L32" s="549" t="s">
        <v>22</v>
      </c>
      <c r="M32" s="548" t="s">
        <v>22</v>
      </c>
      <c r="N32" s="549" t="s">
        <v>22</v>
      </c>
      <c r="O32" s="548" t="s">
        <v>22</v>
      </c>
      <c r="P32" s="549" t="s">
        <v>22</v>
      </c>
      <c r="Q32" s="548" t="s">
        <v>22</v>
      </c>
      <c r="R32" s="549" t="s">
        <v>22</v>
      </c>
      <c r="S32" s="548" t="s">
        <v>22</v>
      </c>
      <c r="T32" s="549" t="s">
        <v>22</v>
      </c>
      <c r="U32" s="548" t="s">
        <v>22</v>
      </c>
      <c r="V32" s="549" t="s">
        <v>22</v>
      </c>
      <c r="W32" s="548" t="s">
        <v>22</v>
      </c>
      <c r="X32" s="549" t="s">
        <v>22</v>
      </c>
      <c r="Y32" s="548" t="s">
        <v>22</v>
      </c>
      <c r="Z32" s="549" t="s">
        <v>22</v>
      </c>
      <c r="AA32" s="548" t="s">
        <v>22</v>
      </c>
      <c r="AB32" s="549" t="s">
        <v>22</v>
      </c>
      <c r="AC32" s="548" t="s">
        <v>22</v>
      </c>
      <c r="AD32" s="549" t="s">
        <v>22</v>
      </c>
      <c r="AE32" s="578" t="s">
        <v>22</v>
      </c>
      <c r="AF32" s="549" t="s">
        <v>22</v>
      </c>
      <c r="AG32" s="548" t="s">
        <v>22</v>
      </c>
      <c r="AH32" s="549" t="s">
        <v>22</v>
      </c>
      <c r="AI32" s="548" t="s">
        <v>22</v>
      </c>
      <c r="AJ32" s="549" t="s">
        <v>22</v>
      </c>
      <c r="AK32" s="548" t="s">
        <v>22</v>
      </c>
      <c r="AL32" s="549" t="s">
        <v>22</v>
      </c>
      <c r="AM32" s="548" t="s">
        <v>22</v>
      </c>
      <c r="AN32" s="549" t="s">
        <v>22</v>
      </c>
      <c r="AO32" s="548" t="s">
        <v>22</v>
      </c>
      <c r="AP32" s="549" t="s">
        <v>22</v>
      </c>
      <c r="AQ32" s="548" t="s">
        <v>22</v>
      </c>
      <c r="AR32" s="549" t="s">
        <v>22</v>
      </c>
      <c r="AS32" s="548" t="s">
        <v>22</v>
      </c>
      <c r="AT32" s="549" t="s">
        <v>22</v>
      </c>
      <c r="AU32" s="548" t="s">
        <v>22</v>
      </c>
      <c r="AV32" s="549" t="s">
        <v>22</v>
      </c>
      <c r="AW32" s="548" t="s">
        <v>22</v>
      </c>
      <c r="AX32" s="549" t="s">
        <v>22</v>
      </c>
      <c r="AY32" s="667"/>
      <c r="AZ32" s="669"/>
      <c r="BA32" s="669"/>
      <c r="BB32" s="669"/>
      <c r="BC32" s="670"/>
      <c r="BD32" s="667"/>
      <c r="BE32" s="670">
        <v>24</v>
      </c>
      <c r="BF32" s="667"/>
      <c r="BG32" s="670"/>
      <c r="BH32" s="921"/>
      <c r="BI32" s="931"/>
      <c r="BJ32" s="876"/>
    </row>
    <row r="33" spans="1:62" ht="17.100000000000001" customHeight="1">
      <c r="A33" s="885"/>
      <c r="B33" s="553" t="s">
        <v>19</v>
      </c>
      <c r="C33" s="557"/>
      <c r="D33" s="558"/>
      <c r="E33" s="557"/>
      <c r="F33" s="558"/>
      <c r="G33" s="557"/>
      <c r="H33" s="558"/>
      <c r="I33" s="557"/>
      <c r="J33" s="558"/>
      <c r="K33" s="557"/>
      <c r="L33" s="558"/>
      <c r="M33" s="557"/>
      <c r="N33" s="558"/>
      <c r="O33" s="557"/>
      <c r="P33" s="558"/>
      <c r="Q33" s="557"/>
      <c r="R33" s="558"/>
      <c r="S33" s="557"/>
      <c r="T33" s="558"/>
      <c r="U33" s="557"/>
      <c r="V33" s="558"/>
      <c r="W33" s="557"/>
      <c r="X33" s="558"/>
      <c r="Y33" s="557"/>
      <c r="Z33" s="558"/>
      <c r="AA33" s="557"/>
      <c r="AB33" s="558"/>
      <c r="AC33" s="557"/>
      <c r="AD33" s="558"/>
      <c r="AE33" s="557"/>
      <c r="AF33" s="558"/>
      <c r="AG33" s="557"/>
      <c r="AH33" s="558"/>
      <c r="AI33" s="557"/>
      <c r="AJ33" s="558"/>
      <c r="AK33" s="557"/>
      <c r="AL33" s="558"/>
      <c r="AM33" s="557"/>
      <c r="AN33" s="558"/>
      <c r="AO33" s="557"/>
      <c r="AP33" s="558"/>
      <c r="AQ33" s="557"/>
      <c r="AR33" s="558"/>
      <c r="AS33" s="557"/>
      <c r="AT33" s="558"/>
      <c r="AU33" s="557"/>
      <c r="AV33" s="558"/>
      <c r="AW33" s="557"/>
      <c r="AX33" s="680"/>
      <c r="AY33" s="667"/>
      <c r="AZ33" s="669"/>
      <c r="BA33" s="669"/>
      <c r="BB33" s="669"/>
      <c r="BC33" s="670"/>
      <c r="BD33" s="667"/>
      <c r="BE33" s="670"/>
      <c r="BF33" s="667"/>
      <c r="BG33" s="670"/>
      <c r="BH33" s="921"/>
      <c r="BI33" s="931"/>
      <c r="BJ33" s="876"/>
    </row>
    <row r="34" spans="1:62" ht="17.100000000000001" customHeight="1" thickBot="1">
      <c r="A34" s="886"/>
      <c r="B34" s="571" t="s">
        <v>20</v>
      </c>
      <c r="C34" s="580"/>
      <c r="D34" s="581"/>
      <c r="E34" s="580"/>
      <c r="F34" s="581"/>
      <c r="G34" s="580"/>
      <c r="H34" s="581"/>
      <c r="I34" s="580"/>
      <c r="J34" s="581"/>
      <c r="K34" s="580"/>
      <c r="L34" s="581"/>
      <c r="M34" s="580"/>
      <c r="N34" s="581"/>
      <c r="O34" s="580"/>
      <c r="P34" s="581"/>
      <c r="Q34" s="580"/>
      <c r="R34" s="581"/>
      <c r="S34" s="580"/>
      <c r="T34" s="581"/>
      <c r="U34" s="580"/>
      <c r="V34" s="581"/>
      <c r="W34" s="580"/>
      <c r="X34" s="581"/>
      <c r="Y34" s="580"/>
      <c r="Z34" s="581"/>
      <c r="AA34" s="580"/>
      <c r="AB34" s="581"/>
      <c r="AC34" s="580"/>
      <c r="AD34" s="581"/>
      <c r="AE34" s="580"/>
      <c r="AF34" s="581"/>
      <c r="AG34" s="580"/>
      <c r="AH34" s="581"/>
      <c r="AI34" s="580"/>
      <c r="AJ34" s="581"/>
      <c r="AK34" s="580"/>
      <c r="AL34" s="581"/>
      <c r="AM34" s="580"/>
      <c r="AN34" s="581"/>
      <c r="AO34" s="580"/>
      <c r="AP34" s="581"/>
      <c r="AQ34" s="580"/>
      <c r="AR34" s="581"/>
      <c r="AS34" s="580"/>
      <c r="AT34" s="581"/>
      <c r="AU34" s="580"/>
      <c r="AV34" s="581"/>
      <c r="AW34" s="580"/>
      <c r="AX34" s="692"/>
      <c r="AY34" s="673"/>
      <c r="AZ34" s="675"/>
      <c r="BA34" s="675"/>
      <c r="BB34" s="675"/>
      <c r="BC34" s="676"/>
      <c r="BD34" s="673"/>
      <c r="BE34" s="676"/>
      <c r="BF34" s="673"/>
      <c r="BG34" s="676"/>
      <c r="BH34" s="922"/>
      <c r="BI34" s="932"/>
      <c r="BJ34" s="877"/>
    </row>
    <row r="35" spans="1:62" ht="24.75" customHeight="1" thickTop="1" thickBot="1">
      <c r="A35" s="530"/>
      <c r="B35" s="530"/>
      <c r="C35" s="530"/>
      <c r="D35" s="530"/>
      <c r="E35" s="530"/>
      <c r="F35" s="530"/>
      <c r="G35" s="530"/>
      <c r="H35" s="530"/>
      <c r="I35" s="530"/>
      <c r="J35" s="530"/>
      <c r="K35" s="530"/>
      <c r="L35" s="530"/>
      <c r="M35" s="530"/>
      <c r="N35" s="530"/>
      <c r="O35" s="530"/>
      <c r="P35" s="530"/>
      <c r="Q35" s="530"/>
      <c r="R35" s="530"/>
      <c r="S35" s="530"/>
      <c r="T35" s="530"/>
      <c r="U35" s="530"/>
      <c r="V35" s="530"/>
      <c r="W35" s="582"/>
      <c r="X35" s="611"/>
      <c r="Y35" s="530"/>
      <c r="Z35" s="530"/>
      <c r="AA35" s="530"/>
      <c r="AB35" s="530"/>
      <c r="AC35" s="530"/>
      <c r="AD35" s="530"/>
      <c r="AE35" s="530"/>
      <c r="AF35" s="530"/>
      <c r="AG35" s="530"/>
      <c r="AH35" s="530"/>
      <c r="AI35" s="530"/>
      <c r="AJ35" s="530"/>
      <c r="AK35" s="530"/>
      <c r="AL35" s="530"/>
      <c r="AM35" s="530"/>
      <c r="AN35" s="530"/>
      <c r="AO35" s="530" t="s">
        <v>26</v>
      </c>
      <c r="AP35" s="530"/>
      <c r="AQ35" s="530"/>
      <c r="AR35" s="530"/>
      <c r="AS35" s="530"/>
      <c r="AT35" s="530"/>
      <c r="AU35" s="530"/>
      <c r="AV35" s="530"/>
      <c r="AW35" s="530"/>
      <c r="AX35" s="530"/>
      <c r="AY35" s="530"/>
      <c r="AZ35" s="530"/>
      <c r="BA35" s="530"/>
      <c r="BB35" s="530"/>
      <c r="BC35" s="530"/>
      <c r="BD35" s="530"/>
      <c r="BE35" s="530"/>
      <c r="BG35" s="530"/>
      <c r="BH35" s="530"/>
      <c r="BI35" s="703" t="s">
        <v>27</v>
      </c>
      <c r="BJ35" s="704">
        <f>(BJ17+BJ8)/(2)</f>
        <v>65.833333333333343</v>
      </c>
    </row>
    <row r="36" spans="1:62" ht="18" customHeight="1" thickTop="1">
      <c r="A36" s="582" t="s">
        <v>28</v>
      </c>
      <c r="B36" s="530"/>
      <c r="C36" s="530"/>
      <c r="D36" s="530"/>
      <c r="E36" s="530"/>
      <c r="F36" s="530"/>
      <c r="G36" s="530"/>
      <c r="H36" s="530"/>
      <c r="I36" s="530"/>
      <c r="J36" s="530"/>
      <c r="K36" s="530"/>
      <c r="L36" s="530"/>
      <c r="M36" s="530"/>
      <c r="N36" s="530"/>
      <c r="O36" s="530"/>
      <c r="P36" s="530"/>
      <c r="Q36" s="530"/>
      <c r="R36" s="790" t="s">
        <v>23</v>
      </c>
      <c r="S36" s="530"/>
      <c r="T36" s="530"/>
      <c r="U36" s="530"/>
      <c r="V36" s="530"/>
      <c r="W36" s="612" t="s">
        <v>29</v>
      </c>
      <c r="X36" s="613"/>
      <c r="Y36" s="611"/>
      <c r="Z36" s="611"/>
      <c r="AA36" s="611"/>
      <c r="AB36" s="611"/>
      <c r="AC36" s="611"/>
      <c r="AD36" s="611"/>
      <c r="AE36" s="611"/>
      <c r="AF36" s="611"/>
      <c r="AG36" s="611"/>
      <c r="AH36" s="611"/>
      <c r="AI36" s="611"/>
      <c r="AJ36" s="611"/>
      <c r="AK36" s="611"/>
      <c r="AL36" s="611"/>
      <c r="AM36" s="611"/>
      <c r="AN36" s="611"/>
      <c r="AO36" s="611"/>
      <c r="AP36" s="611"/>
      <c r="AQ36" s="611"/>
      <c r="AR36" s="611"/>
      <c r="AS36" s="611"/>
      <c r="AT36" s="611"/>
      <c r="AU36" s="611"/>
      <c r="AV36" s="635"/>
      <c r="AW36" s="635"/>
      <c r="AX36" s="613"/>
      <c r="AY36" s="769"/>
      <c r="AZ36" s="769"/>
      <c r="BA36" s="773"/>
      <c r="BB36" s="582"/>
      <c r="BC36" s="582" t="s">
        <v>30</v>
      </c>
      <c r="BD36" s="530"/>
      <c r="BE36" s="530"/>
      <c r="BF36" s="530"/>
      <c r="BG36" s="530"/>
      <c r="BH36" s="530"/>
      <c r="BI36" s="530"/>
      <c r="BJ36" s="705"/>
    </row>
    <row r="37" spans="1:62" ht="18" customHeight="1">
      <c r="A37" s="530" t="s">
        <v>23</v>
      </c>
      <c r="B37" s="530"/>
      <c r="C37" s="530"/>
      <c r="D37" s="530"/>
      <c r="E37" s="530"/>
      <c r="F37" s="530"/>
      <c r="G37" s="530"/>
      <c r="H37" s="530"/>
      <c r="I37" s="530"/>
      <c r="J37" s="530"/>
      <c r="K37" s="530"/>
      <c r="L37" s="530"/>
      <c r="M37" s="530"/>
      <c r="N37" s="530"/>
      <c r="O37" s="530"/>
      <c r="P37" s="530"/>
      <c r="Q37" s="530"/>
      <c r="R37" s="530"/>
      <c r="S37" s="530"/>
      <c r="T37" s="530"/>
      <c r="U37" s="530"/>
      <c r="V37" s="530"/>
      <c r="W37" s="762" t="s">
        <v>280</v>
      </c>
      <c r="X37" s="768"/>
      <c r="Y37" s="768"/>
      <c r="Z37" s="768"/>
      <c r="AA37" s="768"/>
      <c r="AB37" s="768"/>
      <c r="AC37" s="768"/>
      <c r="AD37" s="768"/>
      <c r="AE37" s="768"/>
      <c r="AF37" s="768"/>
      <c r="AG37" s="768"/>
      <c r="AH37" s="768"/>
      <c r="AI37" s="768"/>
      <c r="AJ37" s="768"/>
      <c r="AK37" s="768"/>
      <c r="AL37" s="768"/>
      <c r="AM37" s="768"/>
      <c r="AN37" s="768"/>
      <c r="AO37" s="768"/>
      <c r="AP37" s="768"/>
      <c r="AQ37" s="768"/>
      <c r="AR37" s="768"/>
      <c r="AS37" s="768"/>
      <c r="AT37" s="768"/>
      <c r="AU37" s="768"/>
      <c r="AV37" s="768"/>
      <c r="AW37" s="586"/>
      <c r="AX37" s="530"/>
      <c r="AY37" s="530"/>
      <c r="AZ37" s="530"/>
      <c r="BA37" s="770"/>
      <c r="BB37" s="530"/>
      <c r="BC37" s="530"/>
      <c r="BD37" s="530"/>
      <c r="BE37" s="530"/>
      <c r="BF37" s="530"/>
      <c r="BG37" s="530"/>
      <c r="BH37" s="530"/>
      <c r="BI37" s="530"/>
      <c r="BJ37" s="705"/>
    </row>
    <row r="38" spans="1:62" ht="18" customHeight="1">
      <c r="A38" s="583" t="s">
        <v>31</v>
      </c>
      <c r="B38" s="818"/>
      <c r="C38" s="818"/>
      <c r="D38" s="818"/>
      <c r="E38" s="818"/>
      <c r="F38" s="818"/>
      <c r="G38" s="818"/>
      <c r="H38" s="818"/>
      <c r="I38" s="818"/>
      <c r="J38" s="818"/>
      <c r="K38" s="818"/>
      <c r="L38" s="530"/>
      <c r="M38" s="530"/>
      <c r="N38" s="530"/>
      <c r="O38" s="530"/>
      <c r="P38" s="530"/>
      <c r="Q38" s="530"/>
      <c r="R38" s="530"/>
      <c r="S38" s="530"/>
      <c r="T38" s="530"/>
      <c r="U38" s="530"/>
      <c r="V38" s="530"/>
      <c r="W38" s="762" t="s">
        <v>262</v>
      </c>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14"/>
      <c r="AU38" s="614"/>
      <c r="AV38" s="636"/>
      <c r="AW38" s="636"/>
      <c r="AX38" s="530"/>
      <c r="AY38" s="530"/>
      <c r="AZ38" s="530"/>
      <c r="BA38" s="771"/>
      <c r="BB38" s="583"/>
      <c r="BC38" s="583" t="s">
        <v>31</v>
      </c>
      <c r="BE38" s="706"/>
      <c r="BF38" s="706"/>
      <c r="BG38" s="706"/>
      <c r="BH38" s="584"/>
      <c r="BI38" s="586"/>
      <c r="BJ38" s="705"/>
    </row>
    <row r="39" spans="1:62" ht="17.25" customHeight="1">
      <c r="A39" s="583" t="s">
        <v>32</v>
      </c>
      <c r="B39" s="819"/>
      <c r="C39" s="819"/>
      <c r="D39" s="819"/>
      <c r="E39" s="819"/>
      <c r="F39" s="819"/>
      <c r="G39" s="819"/>
      <c r="H39" s="819"/>
      <c r="I39" s="819"/>
      <c r="J39" s="819"/>
      <c r="K39" s="819"/>
      <c r="L39" s="530"/>
      <c r="M39" s="530"/>
      <c r="N39" s="530"/>
      <c r="O39" s="530"/>
      <c r="P39" s="530"/>
      <c r="Q39" s="530"/>
      <c r="R39" s="530"/>
      <c r="S39" s="530"/>
      <c r="T39" s="530"/>
      <c r="U39" s="530"/>
      <c r="V39" s="530"/>
      <c r="W39" s="762" t="s">
        <v>298</v>
      </c>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c r="AV39" s="636"/>
      <c r="AW39" s="636"/>
      <c r="AX39" s="530"/>
      <c r="AY39" s="530"/>
      <c r="AZ39" s="530"/>
      <c r="BA39" s="771"/>
      <c r="BB39" s="583"/>
      <c r="BC39" s="583" t="s">
        <v>32</v>
      </c>
      <c r="BD39" s="585"/>
      <c r="BE39" s="585"/>
      <c r="BF39" s="585"/>
      <c r="BG39" s="585"/>
      <c r="BH39" s="585"/>
      <c r="BI39" s="585"/>
      <c r="BJ39" s="530"/>
    </row>
    <row r="40" spans="1:62" ht="15.75" customHeight="1">
      <c r="A40" s="530" t="s">
        <v>23</v>
      </c>
      <c r="B40" s="530"/>
      <c r="C40" s="530"/>
      <c r="D40" s="530"/>
      <c r="E40" s="530"/>
      <c r="F40" s="530"/>
      <c r="G40" s="530"/>
      <c r="H40" s="530"/>
      <c r="I40" s="530"/>
      <c r="J40" s="530"/>
      <c r="K40" s="530"/>
      <c r="L40" s="530"/>
      <c r="M40" s="530"/>
      <c r="N40" s="530"/>
      <c r="O40" s="530"/>
      <c r="P40" s="530"/>
      <c r="Q40" s="530"/>
      <c r="R40" s="530"/>
      <c r="S40" s="530"/>
      <c r="T40" s="530"/>
      <c r="U40" s="530"/>
      <c r="V40" s="530"/>
      <c r="W40" s="762"/>
      <c r="X40" s="614"/>
      <c r="Y40" s="614"/>
      <c r="Z40" s="614"/>
      <c r="AA40" s="614"/>
      <c r="AB40" s="614"/>
      <c r="AC40" s="614"/>
      <c r="AD40" s="614"/>
      <c r="AE40" s="614"/>
      <c r="AF40" s="614"/>
      <c r="AG40" s="614"/>
      <c r="AH40" s="614"/>
      <c r="AI40" s="614"/>
      <c r="AJ40" s="614"/>
      <c r="AK40" s="614"/>
      <c r="AL40" s="614"/>
      <c r="AM40" s="614"/>
      <c r="AN40" s="614"/>
      <c r="AO40" s="614"/>
      <c r="AP40" s="614"/>
      <c r="AQ40" s="614"/>
      <c r="AR40" s="614"/>
      <c r="AS40" s="614"/>
      <c r="AT40" s="614"/>
      <c r="AU40" s="614"/>
      <c r="AV40" s="636"/>
      <c r="AW40" s="636"/>
      <c r="AX40" s="530"/>
      <c r="AY40" s="530"/>
      <c r="AZ40" s="530"/>
      <c r="BA40" s="770"/>
      <c r="BB40" s="530"/>
      <c r="BC40" s="530"/>
      <c r="BD40" s="530"/>
      <c r="BE40" s="530"/>
      <c r="BF40" s="530"/>
      <c r="BG40" s="530"/>
      <c r="BH40" s="530"/>
      <c r="BI40" s="530"/>
      <c r="BJ40" s="530"/>
    </row>
    <row r="41" spans="1:62" ht="18" customHeight="1">
      <c r="A41" s="583"/>
      <c r="B41" s="820"/>
      <c r="C41" s="820"/>
      <c r="D41" s="820"/>
      <c r="E41" s="820"/>
      <c r="F41" s="820"/>
      <c r="G41" s="820"/>
      <c r="H41" s="820"/>
      <c r="I41" s="820"/>
      <c r="J41" s="820"/>
      <c r="K41" s="820"/>
      <c r="L41" s="530"/>
      <c r="M41" s="530"/>
      <c r="N41" s="530"/>
      <c r="O41" s="530"/>
      <c r="P41" s="530"/>
      <c r="Q41" s="530"/>
      <c r="R41" s="530"/>
      <c r="S41" s="530"/>
      <c r="T41" s="530"/>
      <c r="U41" s="530"/>
      <c r="V41" s="530"/>
      <c r="W41" s="762" t="s">
        <v>33</v>
      </c>
      <c r="X41" s="615"/>
      <c r="Y41" s="615"/>
      <c r="Z41" s="615"/>
      <c r="AA41" s="615"/>
      <c r="AB41" s="615"/>
      <c r="AC41" s="615"/>
      <c r="AD41" s="615"/>
      <c r="AE41" s="615"/>
      <c r="AF41" s="615"/>
      <c r="AG41" s="615"/>
      <c r="AH41" s="615"/>
      <c r="AI41" s="615"/>
      <c r="AJ41" s="615"/>
      <c r="AK41" s="615"/>
      <c r="AL41" s="615"/>
      <c r="AM41" s="615"/>
      <c r="AN41" s="615"/>
      <c r="AO41" s="615"/>
      <c r="AP41" s="615"/>
      <c r="AQ41" s="615"/>
      <c r="AR41" s="615"/>
      <c r="AS41" s="615"/>
      <c r="AT41" s="615"/>
      <c r="AU41" s="615"/>
      <c r="AV41" s="637"/>
      <c r="AW41" s="637"/>
      <c r="AX41" s="706"/>
      <c r="AY41" s="706"/>
      <c r="AZ41" s="706"/>
      <c r="BA41" s="772"/>
      <c r="BB41" s="530"/>
      <c r="BC41" s="530"/>
      <c r="BD41" s="583"/>
      <c r="BE41" s="530"/>
      <c r="BF41" s="530"/>
      <c r="BG41" s="530"/>
      <c r="BH41" s="530"/>
      <c r="BI41" s="586"/>
      <c r="BJ41" s="586"/>
    </row>
    <row r="42" spans="1:62" ht="18" customHeight="1">
      <c r="A42" s="530"/>
      <c r="B42" s="530" t="s">
        <v>34</v>
      </c>
      <c r="C42" s="530"/>
      <c r="D42" s="530"/>
      <c r="E42" s="530"/>
      <c r="F42" s="530"/>
      <c r="G42" s="530"/>
      <c r="H42" s="530"/>
      <c r="I42" s="530"/>
      <c r="J42" s="530"/>
      <c r="K42" s="530"/>
      <c r="L42" s="530"/>
      <c r="M42" s="530"/>
      <c r="N42" s="530"/>
      <c r="O42" s="530"/>
      <c r="P42" s="530"/>
      <c r="Q42" s="530"/>
      <c r="R42" s="530"/>
      <c r="S42" s="530"/>
      <c r="T42" s="530"/>
      <c r="U42" s="530"/>
      <c r="V42" s="530"/>
      <c r="W42" s="769"/>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0"/>
      <c r="BH42" s="530"/>
      <c r="BI42" s="530"/>
      <c r="BJ42" s="530"/>
    </row>
    <row r="43" spans="1:62" ht="18" customHeight="1">
      <c r="A43" s="530"/>
      <c r="B43" s="587" t="s">
        <v>12</v>
      </c>
      <c r="C43" s="588"/>
      <c r="D43" s="589" t="s">
        <v>35</v>
      </c>
      <c r="E43" s="530"/>
      <c r="F43" s="530"/>
      <c r="G43" s="530"/>
      <c r="H43" s="530"/>
      <c r="I43" s="530"/>
      <c r="J43" s="530"/>
      <c r="K43" s="530"/>
      <c r="L43" s="530"/>
      <c r="M43" s="530"/>
      <c r="N43" s="530"/>
      <c r="O43" s="530"/>
      <c r="P43" s="530"/>
      <c r="Q43" s="530"/>
      <c r="R43" s="812" t="s">
        <v>17</v>
      </c>
      <c r="S43" s="813"/>
      <c r="T43" s="588"/>
      <c r="U43" s="589" t="s">
        <v>36</v>
      </c>
      <c r="V43" s="530"/>
      <c r="W43" s="530"/>
      <c r="X43" s="530"/>
      <c r="Y43" s="530"/>
      <c r="Z43" s="530"/>
      <c r="AA43" s="530"/>
      <c r="AB43" s="530"/>
      <c r="AC43" s="530"/>
      <c r="AD43" s="530"/>
      <c r="AE43" s="530"/>
      <c r="AF43" s="530"/>
      <c r="AG43" s="530"/>
      <c r="AH43" s="530"/>
      <c r="AI43" s="812" t="s">
        <v>37</v>
      </c>
      <c r="AJ43" s="813"/>
      <c r="AK43" s="632"/>
      <c r="AL43" s="589" t="s">
        <v>38</v>
      </c>
      <c r="AM43" s="59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530"/>
    </row>
    <row r="44" spans="1:62" ht="18" customHeight="1">
      <c r="A44" s="530"/>
      <c r="B44" s="587" t="s">
        <v>13</v>
      </c>
      <c r="C44" s="588"/>
      <c r="D44" s="589" t="s">
        <v>39</v>
      </c>
      <c r="E44" s="530"/>
      <c r="F44" s="530"/>
      <c r="G44" s="530"/>
      <c r="H44" s="530"/>
      <c r="I44" s="530"/>
      <c r="J44" s="530"/>
      <c r="K44" s="530"/>
      <c r="L44" s="530"/>
      <c r="M44" s="530"/>
      <c r="N44" s="530"/>
      <c r="O44" s="530"/>
      <c r="P44" s="530"/>
      <c r="Q44" s="530"/>
      <c r="R44" s="812" t="s">
        <v>18</v>
      </c>
      <c r="S44" s="813"/>
      <c r="T44" s="588"/>
      <c r="U44" s="589" t="s">
        <v>40</v>
      </c>
      <c r="V44" s="530"/>
      <c r="W44" s="530"/>
      <c r="X44" s="530"/>
      <c r="Y44" s="530"/>
      <c r="Z44" s="530"/>
      <c r="AA44" s="530"/>
      <c r="AB44" s="530"/>
      <c r="AC44" s="530"/>
      <c r="AD44" s="530"/>
      <c r="AE44" s="530"/>
      <c r="AF44" s="530"/>
      <c r="AG44" s="530"/>
      <c r="AH44" s="530"/>
      <c r="AI44" s="812" t="s">
        <v>16</v>
      </c>
      <c r="AJ44" s="813"/>
      <c r="AK44" s="633"/>
      <c r="AL44" s="530" t="s">
        <v>41</v>
      </c>
      <c r="AN44" s="530"/>
      <c r="AO44" s="530"/>
      <c r="AP44" s="530"/>
      <c r="AQ44" s="530"/>
      <c r="AR44" s="530"/>
      <c r="AS44" s="530"/>
      <c r="AT44" s="530"/>
      <c r="AU44" s="530"/>
      <c r="AV44" s="530"/>
      <c r="AW44" s="530"/>
      <c r="AX44" s="530"/>
      <c r="AY44" s="530"/>
      <c r="AZ44" s="530"/>
      <c r="BA44" s="530"/>
      <c r="BB44" s="530"/>
      <c r="BC44" s="530"/>
      <c r="BD44" s="530"/>
      <c r="BE44" s="530"/>
      <c r="BF44" s="530"/>
      <c r="BG44" s="530"/>
      <c r="BH44" s="530"/>
      <c r="BI44" s="530"/>
      <c r="BJ44" s="530"/>
    </row>
    <row r="45" spans="1:62" ht="18" customHeight="1">
      <c r="A45" s="530"/>
      <c r="B45" s="587" t="s">
        <v>14</v>
      </c>
      <c r="C45" s="588"/>
      <c r="D45" s="589" t="s">
        <v>42</v>
      </c>
      <c r="E45" s="530"/>
      <c r="F45" s="530"/>
      <c r="G45" s="530"/>
      <c r="H45" s="530"/>
      <c r="I45" s="530"/>
      <c r="J45" s="530"/>
      <c r="K45" s="530"/>
      <c r="L45" s="530"/>
      <c r="M45" s="530"/>
      <c r="N45" s="530"/>
      <c r="O45" s="530"/>
      <c r="P45" s="530"/>
      <c r="Q45" s="530"/>
      <c r="R45" s="812" t="s">
        <v>19</v>
      </c>
      <c r="S45" s="813"/>
      <c r="T45" s="588"/>
      <c r="U45" s="589" t="s">
        <v>43</v>
      </c>
      <c r="V45" s="530"/>
      <c r="W45" s="530"/>
      <c r="X45" s="530"/>
      <c r="Y45" s="530"/>
      <c r="Z45" s="530"/>
      <c r="AA45" s="530"/>
      <c r="AB45" s="530"/>
      <c r="AC45" s="530"/>
      <c r="AD45" s="530"/>
      <c r="AE45" s="530"/>
      <c r="AF45" s="530"/>
      <c r="AG45" s="530"/>
      <c r="AH45" s="530"/>
      <c r="AI45" s="633"/>
      <c r="AJ45" s="633"/>
      <c r="AK45" s="633"/>
      <c r="AL45" s="530"/>
      <c r="AM45" s="530"/>
      <c r="AN45" s="530"/>
      <c r="AO45" s="530"/>
      <c r="AP45" s="530"/>
      <c r="AQ45" s="530"/>
      <c r="AR45" s="530"/>
      <c r="AS45" s="530"/>
      <c r="AT45" s="530"/>
      <c r="AU45" s="530"/>
      <c r="AV45" s="530"/>
      <c r="AW45" s="530"/>
      <c r="AX45" s="530"/>
      <c r="AY45" s="530"/>
      <c r="AZ45" s="530"/>
      <c r="BA45" s="530"/>
      <c r="BB45" s="530"/>
      <c r="BC45" s="530"/>
      <c r="BD45" s="530"/>
      <c r="BE45" s="530"/>
      <c r="BF45" s="530"/>
      <c r="BG45" s="530"/>
      <c r="BH45" s="530"/>
      <c r="BI45" s="530"/>
      <c r="BJ45" s="530"/>
    </row>
    <row r="46" spans="1:62" ht="18" customHeight="1">
      <c r="A46" s="530"/>
      <c r="B46" s="587" t="s">
        <v>15</v>
      </c>
      <c r="C46" s="588"/>
      <c r="D46" s="589" t="s">
        <v>44</v>
      </c>
      <c r="E46" s="530"/>
      <c r="F46" s="530"/>
      <c r="G46" s="530"/>
      <c r="H46" s="530"/>
      <c r="I46" s="530"/>
      <c r="J46" s="530"/>
      <c r="K46" s="530"/>
      <c r="L46" s="530"/>
      <c r="M46" s="530"/>
      <c r="N46" s="530"/>
      <c r="O46" s="530"/>
      <c r="P46" s="530"/>
      <c r="Q46" s="530"/>
      <c r="R46" s="812" t="s">
        <v>20</v>
      </c>
      <c r="S46" s="813"/>
      <c r="T46" s="588"/>
      <c r="U46" s="589" t="s">
        <v>45</v>
      </c>
      <c r="V46" s="530"/>
      <c r="W46" s="530"/>
      <c r="X46" s="530"/>
      <c r="Y46" s="530"/>
      <c r="Z46" s="530"/>
      <c r="AA46" s="530"/>
      <c r="AB46" s="530"/>
      <c r="AC46" s="530"/>
      <c r="AD46" s="530"/>
      <c r="AE46" s="530"/>
      <c r="AF46" s="530"/>
      <c r="AG46" s="530"/>
      <c r="AH46" s="530"/>
      <c r="AI46" s="530"/>
      <c r="AJ46" s="530"/>
      <c r="AK46" s="530"/>
      <c r="AL46" s="530"/>
      <c r="AM46" s="530"/>
      <c r="AN46" s="530"/>
      <c r="AO46" s="530"/>
      <c r="AP46" s="530"/>
      <c r="AQ46" s="530"/>
      <c r="AR46" s="530"/>
      <c r="AS46" s="530"/>
      <c r="AT46" s="530"/>
      <c r="AU46" s="530"/>
      <c r="AV46" s="530"/>
      <c r="AW46" s="530"/>
      <c r="AX46" s="530"/>
      <c r="AY46" s="530"/>
      <c r="AZ46" s="530"/>
      <c r="BA46" s="530"/>
      <c r="BB46" s="530"/>
      <c r="BC46" s="530"/>
      <c r="BD46" s="530"/>
      <c r="BE46" s="530"/>
      <c r="BF46" s="530"/>
      <c r="BG46" s="530"/>
      <c r="BH46" s="530"/>
      <c r="BI46" s="530"/>
      <c r="BJ46" s="530"/>
    </row>
    <row r="47" spans="1:62" ht="18" customHeight="1">
      <c r="A47" s="530"/>
      <c r="B47" s="587" t="s">
        <v>46</v>
      </c>
      <c r="C47" s="588"/>
      <c r="D47" s="589" t="s">
        <v>47</v>
      </c>
      <c r="E47" s="530"/>
      <c r="F47" s="530"/>
      <c r="G47" s="530"/>
      <c r="H47" s="530"/>
      <c r="I47" s="530"/>
      <c r="J47" s="530"/>
      <c r="K47" s="530"/>
      <c r="L47" s="530"/>
      <c r="M47" s="530"/>
      <c r="N47" s="530"/>
      <c r="O47" s="530"/>
      <c r="P47" s="530"/>
      <c r="Q47" s="530"/>
      <c r="R47" s="812" t="s">
        <v>48</v>
      </c>
      <c r="S47" s="813"/>
      <c r="T47" s="588"/>
      <c r="U47" s="589" t="s">
        <v>49</v>
      </c>
      <c r="V47" s="530"/>
      <c r="W47" s="530"/>
      <c r="X47" s="530"/>
      <c r="Y47" s="530"/>
      <c r="Z47" s="530"/>
      <c r="AA47" s="530"/>
      <c r="AB47" s="530"/>
      <c r="AC47" s="530"/>
      <c r="AD47" s="530"/>
      <c r="AE47" s="530"/>
      <c r="AF47" s="530"/>
      <c r="AG47" s="530"/>
      <c r="AH47" s="530"/>
      <c r="AI47" s="530"/>
      <c r="AJ47" s="530"/>
      <c r="AK47" s="530"/>
      <c r="AL47" s="530"/>
      <c r="AM47" s="530"/>
      <c r="AN47" s="530"/>
      <c r="AO47" s="530"/>
      <c r="AP47" s="530"/>
      <c r="AQ47" s="530"/>
      <c r="AR47" s="530"/>
      <c r="AS47" s="530"/>
      <c r="AT47" s="530"/>
      <c r="AU47" s="530"/>
      <c r="AV47" s="530"/>
      <c r="AW47" s="530"/>
      <c r="AX47" s="530"/>
      <c r="AY47" s="530"/>
      <c r="AZ47" s="530"/>
      <c r="BA47" s="530"/>
      <c r="BB47" s="530"/>
      <c r="BC47" s="530"/>
      <c r="BD47" s="530"/>
      <c r="BE47" s="530"/>
      <c r="BF47" s="530"/>
      <c r="BG47" s="530"/>
      <c r="BH47" s="530"/>
      <c r="BI47" s="530"/>
      <c r="BJ47" s="530"/>
    </row>
    <row r="48" spans="1:62" ht="6.75" customHeight="1">
      <c r="A48" s="530"/>
      <c r="B48" s="530"/>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c r="AO48" s="530"/>
      <c r="AP48" s="530"/>
      <c r="AQ48" s="530"/>
      <c r="AR48" s="530"/>
      <c r="AS48" s="530"/>
      <c r="AT48" s="530"/>
      <c r="AU48" s="530"/>
      <c r="AV48" s="530"/>
      <c r="AW48" s="530"/>
      <c r="AX48" s="530"/>
      <c r="AY48" s="530"/>
      <c r="AZ48" s="530"/>
      <c r="BA48" s="530"/>
      <c r="BB48" s="530"/>
      <c r="BC48" s="530"/>
      <c r="BD48" s="530"/>
      <c r="BE48" s="530"/>
      <c r="BF48" s="530"/>
      <c r="BG48" s="530"/>
      <c r="BH48" s="530"/>
      <c r="BI48" s="530"/>
      <c r="BJ48" s="530"/>
    </row>
    <row r="49" spans="1:62" ht="15" customHeight="1">
      <c r="A49" s="527"/>
      <c r="B49" s="527"/>
      <c r="C49" s="527"/>
      <c r="D49" s="528"/>
      <c r="E49" s="529"/>
      <c r="F49" s="529"/>
      <c r="G49" s="529"/>
      <c r="H49" s="528"/>
      <c r="I49" s="529"/>
      <c r="J49" s="597"/>
      <c r="K49" s="528"/>
      <c r="L49" s="529"/>
      <c r="M49" s="597"/>
      <c r="N49" s="528"/>
      <c r="O49" s="529"/>
      <c r="P49" s="529"/>
      <c r="Q49" s="602"/>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0"/>
      <c r="AR49" s="590"/>
      <c r="AS49" s="590"/>
      <c r="AT49" s="590"/>
      <c r="AU49" s="590"/>
      <c r="AV49" s="590"/>
      <c r="AW49" s="590"/>
      <c r="AX49" s="590"/>
      <c r="AY49" s="590"/>
      <c r="AZ49" s="590"/>
      <c r="BA49" s="590"/>
      <c r="BB49" s="590"/>
      <c r="BC49" s="590"/>
      <c r="BD49" s="590"/>
      <c r="BE49" s="590"/>
      <c r="BF49" s="590"/>
      <c r="BG49" s="590"/>
      <c r="BH49" s="590"/>
      <c r="BI49" s="590"/>
      <c r="BJ49" s="590"/>
    </row>
    <row r="50" spans="1:62" ht="18.75" customHeight="1">
      <c r="A50" s="590"/>
      <c r="B50" s="527"/>
      <c r="C50" s="527"/>
      <c r="D50" s="528"/>
      <c r="E50" s="529"/>
      <c r="F50" s="529"/>
      <c r="G50" s="529"/>
      <c r="H50" s="528"/>
      <c r="I50" s="529"/>
      <c r="J50" s="597"/>
      <c r="K50" s="528"/>
      <c r="L50" s="529"/>
      <c r="M50" s="597"/>
      <c r="N50" s="528"/>
      <c r="O50" s="529"/>
      <c r="P50" s="529"/>
      <c r="Q50" s="602"/>
      <c r="R50" s="590"/>
      <c r="S50" s="590"/>
      <c r="T50" s="590"/>
      <c r="U50" s="590"/>
      <c r="V50" s="590"/>
      <c r="W50" s="590"/>
      <c r="X50" s="590"/>
      <c r="Y50" s="590"/>
      <c r="Z50" s="590"/>
      <c r="AA50" s="590"/>
      <c r="AB50" s="590"/>
      <c r="AC50" s="590"/>
      <c r="AD50" s="590"/>
      <c r="AE50" s="590"/>
      <c r="AF50" s="590"/>
      <c r="AG50" s="590"/>
      <c r="AH50" s="590"/>
      <c r="AI50" s="590"/>
      <c r="AJ50" s="590"/>
      <c r="AK50" s="590"/>
      <c r="AL50" s="590"/>
      <c r="AM50" s="590"/>
      <c r="AN50" s="590"/>
      <c r="AO50" s="590"/>
      <c r="AP50" s="590"/>
      <c r="AQ50" s="590"/>
      <c r="AR50" s="590"/>
      <c r="AS50" s="590"/>
      <c r="AT50" s="590"/>
      <c r="AU50" s="590"/>
      <c r="AV50" s="590"/>
      <c r="AW50" s="590"/>
      <c r="AX50" s="590"/>
      <c r="AY50" s="590"/>
      <c r="AZ50" s="590"/>
      <c r="BA50" s="590"/>
      <c r="BB50" s="590"/>
      <c r="BC50" s="590"/>
      <c r="BD50" s="590"/>
      <c r="BE50" s="590"/>
      <c r="BF50" s="590"/>
      <c r="BG50" s="590"/>
      <c r="BH50" s="590"/>
      <c r="BI50" s="590"/>
      <c r="BJ50" s="590"/>
    </row>
    <row r="51" spans="1:62" s="520" customFormat="1" ht="19.5" customHeight="1">
      <c r="A51" s="591" t="s">
        <v>5</v>
      </c>
      <c r="B51" s="814" t="s">
        <v>50</v>
      </c>
      <c r="C51" s="815"/>
      <c r="D51" s="815"/>
      <c r="E51" s="815"/>
      <c r="F51" s="815"/>
      <c r="G51" s="815"/>
      <c r="H51" s="815"/>
      <c r="I51" s="815"/>
      <c r="J51" s="815"/>
      <c r="K51" s="815"/>
      <c r="L51" s="815"/>
      <c r="M51" s="815"/>
      <c r="N51" s="815"/>
      <c r="O51" s="815"/>
      <c r="P51" s="815"/>
      <c r="Q51" s="815"/>
      <c r="R51" s="815"/>
      <c r="S51" s="815"/>
      <c r="T51" s="815"/>
      <c r="U51" s="815"/>
      <c r="V51" s="815"/>
      <c r="W51" s="815"/>
      <c r="X51" s="815"/>
      <c r="Y51" s="815"/>
      <c r="Z51" s="815"/>
      <c r="AA51" s="815"/>
      <c r="AB51" s="815"/>
      <c r="AC51" s="815"/>
      <c r="AD51" s="815"/>
      <c r="AE51" s="815"/>
      <c r="AF51" s="815"/>
      <c r="AG51" s="815"/>
      <c r="AH51" s="815"/>
      <c r="AI51" s="815"/>
      <c r="AJ51" s="815"/>
      <c r="AK51" s="815"/>
      <c r="AL51" s="815"/>
      <c r="AM51" s="815"/>
      <c r="AN51" s="815"/>
      <c r="AO51" s="815"/>
      <c r="AP51" s="816"/>
      <c r="AQ51" s="817" t="s">
        <v>51</v>
      </c>
      <c r="AR51" s="815"/>
      <c r="AS51" s="815"/>
      <c r="AT51" s="815"/>
      <c r="AU51" s="816"/>
      <c r="AV51" s="817" t="s">
        <v>52</v>
      </c>
      <c r="AW51" s="815"/>
      <c r="AX51" s="815"/>
      <c r="AY51" s="815"/>
      <c r="AZ51" s="815"/>
      <c r="BA51" s="815"/>
      <c r="BB51" s="815"/>
      <c r="BC51" s="638"/>
      <c r="BD51" s="817"/>
      <c r="BE51" s="815"/>
      <c r="BF51" s="815"/>
      <c r="BG51" s="815"/>
      <c r="BH51" s="815"/>
      <c r="BI51" s="815"/>
      <c r="BJ51" s="816"/>
    </row>
    <row r="52" spans="1:62" ht="20.25" customHeight="1" thickTop="1">
      <c r="A52" s="887" t="s">
        <v>53</v>
      </c>
      <c r="B52" s="592">
        <v>1</v>
      </c>
      <c r="C52" s="821" t="s">
        <v>258</v>
      </c>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21"/>
      <c r="AC52" s="821"/>
      <c r="AD52" s="821"/>
      <c r="AE52" s="821"/>
      <c r="AF52" s="821"/>
      <c r="AG52" s="821"/>
      <c r="AH52" s="821"/>
      <c r="AI52" s="821"/>
      <c r="AJ52" s="821"/>
      <c r="AK52" s="821"/>
      <c r="AL52" s="821"/>
      <c r="AM52" s="821"/>
      <c r="AN52" s="821"/>
      <c r="AO52" s="821"/>
      <c r="AP52" s="821"/>
      <c r="AQ52" s="822">
        <v>24</v>
      </c>
      <c r="AR52" s="823"/>
      <c r="AS52" s="823"/>
      <c r="AT52" s="823"/>
      <c r="AU52" s="824"/>
      <c r="AV52" s="825"/>
      <c r="AW52" s="826"/>
      <c r="AX52" s="826"/>
      <c r="AY52" s="826"/>
      <c r="AZ52" s="826"/>
      <c r="BA52" s="826"/>
      <c r="BB52" s="826"/>
      <c r="BC52" s="827"/>
      <c r="BD52" s="828" t="s">
        <v>279</v>
      </c>
      <c r="BE52" s="829"/>
      <c r="BF52" s="829"/>
      <c r="BG52" s="829"/>
      <c r="BH52" s="829"/>
      <c r="BI52" s="829"/>
      <c r="BJ52" s="830"/>
    </row>
    <row r="53" spans="1:62" ht="23.1" customHeight="1">
      <c r="A53" s="888"/>
      <c r="B53" s="593">
        <v>2</v>
      </c>
      <c r="C53" s="831"/>
      <c r="D53" s="832"/>
      <c r="E53" s="832"/>
      <c r="F53" s="832"/>
      <c r="G53" s="832"/>
      <c r="H53" s="832"/>
      <c r="I53" s="832"/>
      <c r="J53" s="832"/>
      <c r="K53" s="832"/>
      <c r="L53" s="832"/>
      <c r="M53" s="832"/>
      <c r="N53" s="832"/>
      <c r="O53" s="832"/>
      <c r="P53" s="832"/>
      <c r="Q53" s="832"/>
      <c r="R53" s="832"/>
      <c r="S53" s="832"/>
      <c r="T53" s="832"/>
      <c r="U53" s="832"/>
      <c r="V53" s="832"/>
      <c r="W53" s="832"/>
      <c r="X53" s="832"/>
      <c r="Y53" s="832"/>
      <c r="Z53" s="832"/>
      <c r="AA53" s="832"/>
      <c r="AB53" s="832"/>
      <c r="AC53" s="832"/>
      <c r="AD53" s="832"/>
      <c r="AE53" s="832"/>
      <c r="AF53" s="832"/>
      <c r="AG53" s="832"/>
      <c r="AH53" s="832"/>
      <c r="AI53" s="832"/>
      <c r="AJ53" s="832"/>
      <c r="AK53" s="832"/>
      <c r="AL53" s="832"/>
      <c r="AM53" s="832"/>
      <c r="AN53" s="832"/>
      <c r="AO53" s="832"/>
      <c r="AP53" s="833"/>
      <c r="AQ53" s="834"/>
      <c r="AR53" s="835"/>
      <c r="AS53" s="835"/>
      <c r="AT53" s="835"/>
      <c r="AU53" s="836"/>
      <c r="AV53" s="837"/>
      <c r="AW53" s="838"/>
      <c r="AX53" s="838"/>
      <c r="AY53" s="838"/>
      <c r="AZ53" s="838"/>
      <c r="BA53" s="838"/>
      <c r="BB53" s="838"/>
      <c r="BC53" s="839"/>
      <c r="BD53" s="840"/>
      <c r="BE53" s="841"/>
      <c r="BF53" s="841"/>
      <c r="BG53" s="841"/>
      <c r="BH53" s="841"/>
      <c r="BI53" s="841"/>
      <c r="BJ53" s="842"/>
    </row>
    <row r="54" spans="1:62" ht="23.1" customHeight="1">
      <c r="A54" s="888"/>
      <c r="B54" s="593">
        <v>3</v>
      </c>
      <c r="C54" s="831"/>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3"/>
      <c r="AQ54" s="834"/>
      <c r="AR54" s="835"/>
      <c r="AS54" s="835"/>
      <c r="AT54" s="835"/>
      <c r="AU54" s="836"/>
      <c r="AV54" s="837"/>
      <c r="AW54" s="838"/>
      <c r="AX54" s="838"/>
      <c r="AY54" s="838"/>
      <c r="AZ54" s="838"/>
      <c r="BA54" s="838"/>
      <c r="BB54" s="838"/>
      <c r="BC54" s="839"/>
      <c r="BD54" s="843"/>
      <c r="BE54" s="844"/>
      <c r="BF54" s="844"/>
      <c r="BG54" s="844"/>
      <c r="BH54" s="844"/>
      <c r="BI54" s="844"/>
      <c r="BJ54" s="845"/>
    </row>
    <row r="55" spans="1:62" ht="23.1" customHeight="1">
      <c r="A55" s="888"/>
      <c r="B55" s="593">
        <v>4</v>
      </c>
      <c r="C55" s="831"/>
      <c r="D55" s="832"/>
      <c r="E55" s="832"/>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2"/>
      <c r="AJ55" s="832"/>
      <c r="AK55" s="832"/>
      <c r="AL55" s="832"/>
      <c r="AM55" s="832"/>
      <c r="AN55" s="832"/>
      <c r="AO55" s="832"/>
      <c r="AP55" s="833"/>
      <c r="AQ55" s="834"/>
      <c r="AR55" s="835"/>
      <c r="AS55" s="835"/>
      <c r="AT55" s="835"/>
      <c r="AU55" s="836"/>
      <c r="AV55" s="837"/>
      <c r="AW55" s="838"/>
      <c r="AX55" s="838"/>
      <c r="AY55" s="838"/>
      <c r="AZ55" s="838"/>
      <c r="BA55" s="838"/>
      <c r="BB55" s="838"/>
      <c r="BC55" s="839"/>
      <c r="BD55" s="846"/>
      <c r="BE55" s="847"/>
      <c r="BF55" s="847"/>
      <c r="BG55" s="847"/>
      <c r="BH55" s="847"/>
      <c r="BI55" s="847"/>
      <c r="BJ55" s="848"/>
    </row>
    <row r="56" spans="1:62" ht="23.1" customHeight="1">
      <c r="A56" s="888"/>
      <c r="B56" s="593">
        <v>5</v>
      </c>
      <c r="C56" s="831"/>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32"/>
      <c r="AH56" s="832"/>
      <c r="AI56" s="832"/>
      <c r="AJ56" s="832"/>
      <c r="AK56" s="832"/>
      <c r="AL56" s="832"/>
      <c r="AM56" s="832"/>
      <c r="AN56" s="832"/>
      <c r="AO56" s="832"/>
      <c r="AP56" s="833"/>
      <c r="AQ56" s="834"/>
      <c r="AR56" s="835"/>
      <c r="AS56" s="835"/>
      <c r="AT56" s="835"/>
      <c r="AU56" s="836"/>
      <c r="AV56" s="837"/>
      <c r="AW56" s="838"/>
      <c r="AX56" s="838"/>
      <c r="AY56" s="838"/>
      <c r="AZ56" s="838"/>
      <c r="BA56" s="838"/>
      <c r="BB56" s="838"/>
      <c r="BC56" s="839"/>
      <c r="BD56" s="849"/>
      <c r="BE56" s="850"/>
      <c r="BF56" s="850"/>
      <c r="BG56" s="850"/>
      <c r="BH56" s="850"/>
      <c r="BI56" s="850"/>
      <c r="BJ56" s="851"/>
    </row>
    <row r="57" spans="1:62" ht="23.1" customHeight="1">
      <c r="A57" s="888"/>
      <c r="B57" s="593">
        <v>6</v>
      </c>
      <c r="C57" s="831"/>
      <c r="D57" s="832"/>
      <c r="E57" s="832"/>
      <c r="F57" s="832"/>
      <c r="G57" s="832"/>
      <c r="H57" s="832"/>
      <c r="I57" s="832"/>
      <c r="J57" s="832"/>
      <c r="K57" s="832"/>
      <c r="L57" s="832"/>
      <c r="M57" s="832"/>
      <c r="N57" s="832"/>
      <c r="O57" s="832"/>
      <c r="P57" s="832"/>
      <c r="Q57" s="832"/>
      <c r="R57" s="832"/>
      <c r="S57" s="832"/>
      <c r="T57" s="832"/>
      <c r="U57" s="832"/>
      <c r="V57" s="832"/>
      <c r="W57" s="832"/>
      <c r="X57" s="832"/>
      <c r="Y57" s="832"/>
      <c r="Z57" s="832"/>
      <c r="AA57" s="832"/>
      <c r="AB57" s="832"/>
      <c r="AC57" s="832"/>
      <c r="AD57" s="832"/>
      <c r="AE57" s="832"/>
      <c r="AF57" s="832"/>
      <c r="AG57" s="832"/>
      <c r="AH57" s="832"/>
      <c r="AI57" s="832"/>
      <c r="AJ57" s="832"/>
      <c r="AK57" s="832"/>
      <c r="AL57" s="832"/>
      <c r="AM57" s="832"/>
      <c r="AN57" s="832"/>
      <c r="AO57" s="832"/>
      <c r="AP57" s="833"/>
      <c r="AQ57" s="834"/>
      <c r="AR57" s="835"/>
      <c r="AS57" s="835"/>
      <c r="AT57" s="835"/>
      <c r="AU57" s="836"/>
      <c r="AV57" s="837"/>
      <c r="AW57" s="838"/>
      <c r="AX57" s="838"/>
      <c r="AY57" s="838"/>
      <c r="AZ57" s="838"/>
      <c r="BA57" s="838"/>
      <c r="BB57" s="838"/>
      <c r="BC57" s="839"/>
      <c r="BD57" s="849"/>
      <c r="BE57" s="850"/>
      <c r="BF57" s="850"/>
      <c r="BG57" s="850"/>
      <c r="BH57" s="850"/>
      <c r="BI57" s="850"/>
      <c r="BJ57" s="851"/>
    </row>
    <row r="58" spans="1:62" ht="23.1" customHeight="1">
      <c r="A58" s="888"/>
      <c r="B58" s="593">
        <v>7</v>
      </c>
      <c r="C58" s="846"/>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c r="AC58" s="847"/>
      <c r="AD58" s="847"/>
      <c r="AE58" s="847"/>
      <c r="AF58" s="847"/>
      <c r="AG58" s="847"/>
      <c r="AH58" s="847"/>
      <c r="AI58" s="847"/>
      <c r="AJ58" s="847"/>
      <c r="AK58" s="847"/>
      <c r="AL58" s="847"/>
      <c r="AM58" s="847"/>
      <c r="AN58" s="847"/>
      <c r="AO58" s="847"/>
      <c r="AP58" s="848"/>
      <c r="AQ58" s="834"/>
      <c r="AR58" s="835"/>
      <c r="AS58" s="835"/>
      <c r="AT58" s="835"/>
      <c r="AU58" s="836"/>
      <c r="AV58" s="837"/>
      <c r="AW58" s="838"/>
      <c r="AX58" s="838"/>
      <c r="AY58" s="838"/>
      <c r="AZ58" s="838"/>
      <c r="BA58" s="838"/>
      <c r="BB58" s="838"/>
      <c r="BC58" s="839"/>
      <c r="BD58" s="849"/>
      <c r="BE58" s="850"/>
      <c r="BF58" s="850"/>
      <c r="BG58" s="850"/>
      <c r="BH58" s="850"/>
      <c r="BI58" s="850"/>
      <c r="BJ58" s="851"/>
    </row>
    <row r="59" spans="1:62" ht="23.1" customHeight="1">
      <c r="A59" s="888"/>
      <c r="B59" s="594">
        <v>8</v>
      </c>
      <c r="C59" s="831"/>
      <c r="D59" s="832"/>
      <c r="E59" s="832"/>
      <c r="F59" s="832"/>
      <c r="G59" s="832"/>
      <c r="H59" s="832"/>
      <c r="I59" s="832"/>
      <c r="J59" s="832"/>
      <c r="K59" s="832"/>
      <c r="L59" s="832"/>
      <c r="M59" s="832"/>
      <c r="N59" s="832"/>
      <c r="O59" s="832"/>
      <c r="P59" s="832"/>
      <c r="Q59" s="832"/>
      <c r="R59" s="832"/>
      <c r="S59" s="832"/>
      <c r="T59" s="832"/>
      <c r="U59" s="832"/>
      <c r="V59" s="832"/>
      <c r="W59" s="832"/>
      <c r="X59" s="832"/>
      <c r="Y59" s="832"/>
      <c r="Z59" s="832"/>
      <c r="AA59" s="832"/>
      <c r="AB59" s="832"/>
      <c r="AC59" s="832"/>
      <c r="AD59" s="832"/>
      <c r="AE59" s="832"/>
      <c r="AF59" s="832"/>
      <c r="AG59" s="832"/>
      <c r="AH59" s="832"/>
      <c r="AI59" s="832"/>
      <c r="AJ59" s="832"/>
      <c r="AK59" s="832"/>
      <c r="AL59" s="832"/>
      <c r="AM59" s="832"/>
      <c r="AN59" s="832"/>
      <c r="AO59" s="832"/>
      <c r="AP59" s="833"/>
      <c r="AQ59" s="834"/>
      <c r="AR59" s="835"/>
      <c r="AS59" s="835"/>
      <c r="AT59" s="835"/>
      <c r="AU59" s="836"/>
      <c r="AV59" s="837"/>
      <c r="AW59" s="838"/>
      <c r="AX59" s="838"/>
      <c r="AY59" s="838"/>
      <c r="AZ59" s="838"/>
      <c r="BA59" s="838"/>
      <c r="BB59" s="838"/>
      <c r="BC59" s="839"/>
      <c r="BD59" s="849"/>
      <c r="BE59" s="850"/>
      <c r="BF59" s="850"/>
      <c r="BG59" s="850"/>
      <c r="BH59" s="850"/>
      <c r="BI59" s="850"/>
      <c r="BJ59" s="851"/>
    </row>
    <row r="60" spans="1:62" ht="23.1" customHeight="1">
      <c r="A60" s="888"/>
      <c r="B60" s="766">
        <v>9</v>
      </c>
      <c r="C60" s="831"/>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3"/>
      <c r="AQ60" s="858"/>
      <c r="AR60" s="859"/>
      <c r="AS60" s="859"/>
      <c r="AT60" s="859"/>
      <c r="AU60" s="860"/>
      <c r="AV60" s="837"/>
      <c r="AW60" s="838"/>
      <c r="AX60" s="838"/>
      <c r="AY60" s="838"/>
      <c r="AZ60" s="838"/>
      <c r="BA60" s="838"/>
      <c r="BB60" s="838"/>
      <c r="BC60" s="839"/>
      <c r="BD60" s="723"/>
      <c r="BE60" s="726"/>
      <c r="BF60" s="726"/>
      <c r="BG60" s="726"/>
      <c r="BH60" s="726"/>
      <c r="BI60" s="726"/>
      <c r="BJ60" s="727"/>
    </row>
    <row r="61" spans="1:62" ht="23.1" customHeight="1">
      <c r="A61" s="888"/>
      <c r="B61" s="765">
        <v>10</v>
      </c>
      <c r="C61" s="831"/>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3"/>
      <c r="AQ61" s="861"/>
      <c r="AR61" s="862"/>
      <c r="AS61" s="862"/>
      <c r="AT61" s="862"/>
      <c r="AU61" s="863"/>
      <c r="AV61" s="837"/>
      <c r="AW61" s="838"/>
      <c r="AX61" s="838"/>
      <c r="AY61" s="838"/>
      <c r="AZ61" s="838"/>
      <c r="BA61" s="838"/>
      <c r="BB61" s="838"/>
      <c r="BC61" s="839"/>
      <c r="BD61" s="723"/>
      <c r="BE61" s="726"/>
      <c r="BF61" s="726"/>
      <c r="BG61" s="726"/>
      <c r="BH61" s="726"/>
      <c r="BI61" s="726"/>
      <c r="BJ61" s="727"/>
    </row>
    <row r="62" spans="1:62" ht="23.25" customHeight="1" thickBot="1">
      <c r="A62" s="889"/>
      <c r="B62" s="595">
        <v>11</v>
      </c>
      <c r="C62" s="831"/>
      <c r="D62" s="832"/>
      <c r="E62" s="832"/>
      <c r="F62" s="832"/>
      <c r="G62" s="832"/>
      <c r="H62" s="832"/>
      <c r="I62" s="832"/>
      <c r="J62" s="832"/>
      <c r="K62" s="832"/>
      <c r="L62" s="832"/>
      <c r="M62" s="832"/>
      <c r="N62" s="832"/>
      <c r="O62" s="832"/>
      <c r="P62" s="832"/>
      <c r="Q62" s="832"/>
      <c r="R62" s="832"/>
      <c r="S62" s="832"/>
      <c r="T62" s="832"/>
      <c r="U62" s="832"/>
      <c r="V62" s="832"/>
      <c r="W62" s="832"/>
      <c r="X62" s="832"/>
      <c r="Y62" s="832"/>
      <c r="Z62" s="832"/>
      <c r="AA62" s="832"/>
      <c r="AB62" s="832"/>
      <c r="AC62" s="832"/>
      <c r="AD62" s="832"/>
      <c r="AE62" s="832"/>
      <c r="AF62" s="832"/>
      <c r="AG62" s="832"/>
      <c r="AH62" s="832"/>
      <c r="AI62" s="832"/>
      <c r="AJ62" s="832"/>
      <c r="AK62" s="832"/>
      <c r="AL62" s="832"/>
      <c r="AM62" s="832"/>
      <c r="AN62" s="832"/>
      <c r="AO62" s="832"/>
      <c r="AP62" s="833"/>
      <c r="AQ62" s="852"/>
      <c r="AR62" s="853"/>
      <c r="AS62" s="853"/>
      <c r="AT62" s="853"/>
      <c r="AU62" s="854"/>
      <c r="AV62" s="837"/>
      <c r="AW62" s="838"/>
      <c r="AX62" s="838"/>
      <c r="AY62" s="838"/>
      <c r="AZ62" s="838"/>
      <c r="BA62" s="838"/>
      <c r="BB62" s="838"/>
      <c r="BC62" s="839"/>
      <c r="BD62" s="855"/>
      <c r="BE62" s="856"/>
      <c r="BF62" s="856"/>
      <c r="BG62" s="856"/>
      <c r="BH62" s="856"/>
      <c r="BI62" s="856"/>
      <c r="BJ62" s="857"/>
    </row>
    <row r="63" spans="1:62" ht="21" customHeight="1" thickTop="1">
      <c r="A63" s="887" t="s">
        <v>24</v>
      </c>
      <c r="B63" s="596">
        <v>1</v>
      </c>
      <c r="C63" s="895" t="s">
        <v>282</v>
      </c>
      <c r="D63" s="895"/>
      <c r="E63" s="895"/>
      <c r="F63" s="895"/>
      <c r="G63" s="895"/>
      <c r="H63" s="895"/>
      <c r="I63" s="895"/>
      <c r="J63" s="895"/>
      <c r="K63" s="895"/>
      <c r="L63" s="895"/>
      <c r="M63" s="895"/>
      <c r="N63" s="895"/>
      <c r="O63" s="895"/>
      <c r="P63" s="895"/>
      <c r="Q63" s="895"/>
      <c r="R63" s="895"/>
      <c r="S63" s="895"/>
      <c r="T63" s="895"/>
      <c r="U63" s="895"/>
      <c r="V63" s="895"/>
      <c r="W63" s="895"/>
      <c r="X63" s="895"/>
      <c r="Y63" s="895"/>
      <c r="Z63" s="895"/>
      <c r="AA63" s="895"/>
      <c r="AB63" s="895"/>
      <c r="AC63" s="895"/>
      <c r="AD63" s="895"/>
      <c r="AE63" s="895"/>
      <c r="AF63" s="895"/>
      <c r="AG63" s="895"/>
      <c r="AH63" s="895"/>
      <c r="AI63" s="895"/>
      <c r="AJ63" s="895"/>
      <c r="AK63" s="895"/>
      <c r="AL63" s="895"/>
      <c r="AM63" s="895"/>
      <c r="AN63" s="895"/>
      <c r="AO63" s="895"/>
      <c r="AP63" s="895"/>
      <c r="AQ63" s="822">
        <v>7.6</v>
      </c>
      <c r="AR63" s="823"/>
      <c r="AS63" s="823"/>
      <c r="AT63" s="823"/>
      <c r="AU63" s="824"/>
      <c r="AV63" s="825"/>
      <c r="AW63" s="826"/>
      <c r="AX63" s="826"/>
      <c r="AY63" s="826"/>
      <c r="AZ63" s="826"/>
      <c r="BA63" s="826"/>
      <c r="BB63" s="826"/>
      <c r="BC63" s="827"/>
      <c r="BD63" s="828" t="s">
        <v>281</v>
      </c>
      <c r="BE63" s="829"/>
      <c r="BF63" s="829"/>
      <c r="BG63" s="829"/>
      <c r="BH63" s="829"/>
      <c r="BI63" s="829"/>
      <c r="BJ63" s="830"/>
    </row>
    <row r="64" spans="1:62" ht="23.1" customHeight="1">
      <c r="A64" s="888"/>
      <c r="B64" s="593">
        <v>2</v>
      </c>
      <c r="C64" s="831" t="s">
        <v>268</v>
      </c>
      <c r="D64" s="832"/>
      <c r="E64" s="832"/>
      <c r="F64" s="832"/>
      <c r="G64" s="832"/>
      <c r="H64" s="832"/>
      <c r="I64" s="832"/>
      <c r="J64" s="832"/>
      <c r="K64" s="832"/>
      <c r="L64" s="832"/>
      <c r="M64" s="832"/>
      <c r="N64" s="832"/>
      <c r="O64" s="832"/>
      <c r="P64" s="832"/>
      <c r="Q64" s="832"/>
      <c r="R64" s="832"/>
      <c r="S64" s="832"/>
      <c r="T64" s="832"/>
      <c r="U64" s="832"/>
      <c r="V64" s="832"/>
      <c r="W64" s="832"/>
      <c r="X64" s="832"/>
      <c r="Y64" s="832"/>
      <c r="Z64" s="832"/>
      <c r="AA64" s="832"/>
      <c r="AB64" s="832"/>
      <c r="AC64" s="832"/>
      <c r="AD64" s="832"/>
      <c r="AE64" s="832"/>
      <c r="AF64" s="832"/>
      <c r="AG64" s="832"/>
      <c r="AH64" s="832"/>
      <c r="AI64" s="832"/>
      <c r="AJ64" s="832"/>
      <c r="AK64" s="832"/>
      <c r="AL64" s="832"/>
      <c r="AM64" s="832"/>
      <c r="AN64" s="832"/>
      <c r="AO64" s="832"/>
      <c r="AP64" s="833"/>
      <c r="AQ64" s="834">
        <v>4</v>
      </c>
      <c r="AR64" s="835"/>
      <c r="AS64" s="835"/>
      <c r="AT64" s="835"/>
      <c r="AU64" s="836"/>
      <c r="AV64" s="837" t="s">
        <v>269</v>
      </c>
      <c r="AW64" s="838"/>
      <c r="AX64" s="838"/>
      <c r="AY64" s="838"/>
      <c r="AZ64" s="838"/>
      <c r="BA64" s="838"/>
      <c r="BB64" s="838"/>
      <c r="BC64" s="839"/>
      <c r="BD64" s="864"/>
      <c r="BE64" s="865"/>
      <c r="BF64" s="865"/>
      <c r="BG64" s="865"/>
      <c r="BH64" s="865"/>
      <c r="BI64" s="865"/>
      <c r="BJ64" s="866"/>
    </row>
    <row r="65" spans="1:63" ht="23.1" customHeight="1">
      <c r="A65" s="888"/>
      <c r="B65" s="593">
        <v>3</v>
      </c>
      <c r="C65" s="831" t="s">
        <v>156</v>
      </c>
      <c r="D65" s="832"/>
      <c r="E65" s="832"/>
      <c r="F65" s="832"/>
      <c r="G65" s="832"/>
      <c r="H65" s="832"/>
      <c r="I65" s="832"/>
      <c r="J65" s="832"/>
      <c r="K65" s="832"/>
      <c r="L65" s="832"/>
      <c r="M65" s="832"/>
      <c r="N65" s="832"/>
      <c r="O65" s="832"/>
      <c r="P65" s="832"/>
      <c r="Q65" s="832"/>
      <c r="R65" s="832"/>
      <c r="S65" s="832"/>
      <c r="T65" s="832"/>
      <c r="U65" s="832"/>
      <c r="V65" s="832"/>
      <c r="W65" s="832"/>
      <c r="X65" s="832"/>
      <c r="Y65" s="832"/>
      <c r="Z65" s="832"/>
      <c r="AA65" s="832"/>
      <c r="AB65" s="832"/>
      <c r="AC65" s="832"/>
      <c r="AD65" s="832"/>
      <c r="AE65" s="832"/>
      <c r="AF65" s="832"/>
      <c r="AG65" s="832"/>
      <c r="AH65" s="832"/>
      <c r="AI65" s="832"/>
      <c r="AJ65" s="832"/>
      <c r="AK65" s="832"/>
      <c r="AL65" s="832"/>
      <c r="AM65" s="832"/>
      <c r="AN65" s="832"/>
      <c r="AO65" s="832"/>
      <c r="AP65" s="833"/>
      <c r="AQ65" s="834">
        <v>1</v>
      </c>
      <c r="AR65" s="835"/>
      <c r="AS65" s="835"/>
      <c r="AT65" s="835"/>
      <c r="AU65" s="836"/>
      <c r="AV65" s="837" t="s">
        <v>284</v>
      </c>
      <c r="AW65" s="838"/>
      <c r="AX65" s="838"/>
      <c r="AY65" s="838"/>
      <c r="AZ65" s="838"/>
      <c r="BA65" s="838"/>
      <c r="BB65" s="838"/>
      <c r="BC65" s="839"/>
      <c r="BD65" s="837"/>
      <c r="BE65" s="838"/>
      <c r="BF65" s="838"/>
      <c r="BG65" s="838"/>
      <c r="BH65" s="838"/>
      <c r="BI65" s="838"/>
      <c r="BJ65" s="839"/>
    </row>
    <row r="66" spans="1:63" ht="23.1" customHeight="1">
      <c r="A66" s="888"/>
      <c r="B66" s="593">
        <v>4</v>
      </c>
      <c r="C66" s="831" t="s">
        <v>177</v>
      </c>
      <c r="D66" s="832"/>
      <c r="E66" s="832"/>
      <c r="F66" s="832"/>
      <c r="G66" s="832"/>
      <c r="H66" s="832"/>
      <c r="I66" s="832"/>
      <c r="J66" s="832"/>
      <c r="K66" s="832"/>
      <c r="L66" s="832"/>
      <c r="M66" s="832"/>
      <c r="N66" s="832"/>
      <c r="O66" s="832"/>
      <c r="P66" s="832"/>
      <c r="Q66" s="832"/>
      <c r="R66" s="832"/>
      <c r="S66" s="832"/>
      <c r="T66" s="832"/>
      <c r="U66" s="832"/>
      <c r="V66" s="832"/>
      <c r="W66" s="832"/>
      <c r="X66" s="832"/>
      <c r="Y66" s="832"/>
      <c r="Z66" s="832"/>
      <c r="AA66" s="832"/>
      <c r="AB66" s="832"/>
      <c r="AC66" s="832"/>
      <c r="AD66" s="832"/>
      <c r="AE66" s="832"/>
      <c r="AF66" s="832"/>
      <c r="AG66" s="832"/>
      <c r="AH66" s="832"/>
      <c r="AI66" s="832"/>
      <c r="AJ66" s="832"/>
      <c r="AK66" s="832"/>
      <c r="AL66" s="832"/>
      <c r="AM66" s="832"/>
      <c r="AN66" s="832"/>
      <c r="AO66" s="832"/>
      <c r="AP66" s="833"/>
      <c r="AQ66" s="834">
        <v>1</v>
      </c>
      <c r="AR66" s="835"/>
      <c r="AS66" s="835"/>
      <c r="AT66" s="835"/>
      <c r="AU66" s="836"/>
      <c r="AV66" s="837" t="s">
        <v>285</v>
      </c>
      <c r="AW66" s="838"/>
      <c r="AX66" s="838"/>
      <c r="AY66" s="838"/>
      <c r="AZ66" s="838"/>
      <c r="BA66" s="838"/>
      <c r="BB66" s="838"/>
      <c r="BC66" s="839"/>
      <c r="BD66" s="837"/>
      <c r="BE66" s="838"/>
      <c r="BF66" s="838"/>
      <c r="BG66" s="838"/>
      <c r="BH66" s="838"/>
      <c r="BI66" s="838"/>
      <c r="BJ66" s="839"/>
    </row>
    <row r="67" spans="1:63" ht="23.1" customHeight="1">
      <c r="A67" s="888"/>
      <c r="B67" s="593">
        <v>5</v>
      </c>
      <c r="C67" s="846" t="s">
        <v>123</v>
      </c>
      <c r="D67" s="847"/>
      <c r="E67" s="847"/>
      <c r="F67" s="847"/>
      <c r="G67" s="847"/>
      <c r="H67" s="847"/>
      <c r="I67" s="847"/>
      <c r="J67" s="847"/>
      <c r="K67" s="847"/>
      <c r="L67" s="847"/>
      <c r="M67" s="847"/>
      <c r="N67" s="847"/>
      <c r="O67" s="847"/>
      <c r="P67" s="847"/>
      <c r="Q67" s="847"/>
      <c r="R67" s="847"/>
      <c r="S67" s="847"/>
      <c r="T67" s="847"/>
      <c r="U67" s="847"/>
      <c r="V67" s="847"/>
      <c r="W67" s="847"/>
      <c r="X67" s="847"/>
      <c r="Y67" s="847"/>
      <c r="Z67" s="847"/>
      <c r="AA67" s="847"/>
      <c r="AB67" s="847"/>
      <c r="AC67" s="847"/>
      <c r="AD67" s="847"/>
      <c r="AE67" s="847"/>
      <c r="AF67" s="847"/>
      <c r="AG67" s="847"/>
      <c r="AH67" s="847"/>
      <c r="AI67" s="847"/>
      <c r="AJ67" s="847"/>
      <c r="AK67" s="847"/>
      <c r="AL67" s="847"/>
      <c r="AM67" s="847"/>
      <c r="AN67" s="847"/>
      <c r="AO67" s="847"/>
      <c r="AP67" s="848"/>
      <c r="AQ67" s="834">
        <v>2.5</v>
      </c>
      <c r="AR67" s="835"/>
      <c r="AS67" s="835"/>
      <c r="AT67" s="835"/>
      <c r="AU67" s="836"/>
      <c r="AV67" s="837" t="s">
        <v>288</v>
      </c>
      <c r="AW67" s="838"/>
      <c r="AX67" s="838"/>
      <c r="AY67" s="838"/>
      <c r="AZ67" s="838"/>
      <c r="BA67" s="838"/>
      <c r="BB67" s="838"/>
      <c r="BC67" s="839"/>
      <c r="BD67" s="849"/>
      <c r="BE67" s="850"/>
      <c r="BF67" s="850"/>
      <c r="BG67" s="850"/>
      <c r="BH67" s="850"/>
      <c r="BI67" s="850"/>
      <c r="BJ67" s="851"/>
    </row>
    <row r="68" spans="1:63" ht="23.1" customHeight="1">
      <c r="A68" s="888"/>
      <c r="B68" s="593">
        <v>6</v>
      </c>
      <c r="C68" s="846" t="s">
        <v>182</v>
      </c>
      <c r="D68" s="847"/>
      <c r="E68" s="847"/>
      <c r="F68" s="847"/>
      <c r="G68" s="847"/>
      <c r="H68" s="847"/>
      <c r="I68" s="847"/>
      <c r="J68" s="847"/>
      <c r="K68" s="847"/>
      <c r="L68" s="847"/>
      <c r="M68" s="847"/>
      <c r="N68" s="847"/>
      <c r="O68" s="847"/>
      <c r="P68" s="847"/>
      <c r="Q68" s="847"/>
      <c r="R68" s="847"/>
      <c r="S68" s="847"/>
      <c r="T68" s="847"/>
      <c r="U68" s="847"/>
      <c r="V68" s="847"/>
      <c r="W68" s="847"/>
      <c r="X68" s="847"/>
      <c r="Y68" s="847"/>
      <c r="Z68" s="847"/>
      <c r="AA68" s="847"/>
      <c r="AB68" s="847"/>
      <c r="AC68" s="847"/>
      <c r="AD68" s="847"/>
      <c r="AE68" s="847"/>
      <c r="AF68" s="847"/>
      <c r="AG68" s="847"/>
      <c r="AH68" s="847"/>
      <c r="AI68" s="847"/>
      <c r="AJ68" s="847"/>
      <c r="AK68" s="847"/>
      <c r="AL68" s="847"/>
      <c r="AM68" s="847"/>
      <c r="AN68" s="847"/>
      <c r="AO68" s="847"/>
      <c r="AP68" s="848"/>
      <c r="AQ68" s="834">
        <v>0.5</v>
      </c>
      <c r="AR68" s="835"/>
      <c r="AS68" s="835"/>
      <c r="AT68" s="835"/>
      <c r="AU68" s="836"/>
      <c r="AV68" s="837" t="s">
        <v>289</v>
      </c>
      <c r="AW68" s="838"/>
      <c r="AX68" s="838"/>
      <c r="AY68" s="838"/>
      <c r="AZ68" s="838"/>
      <c r="BA68" s="838"/>
      <c r="BB68" s="838"/>
      <c r="BC68" s="839"/>
      <c r="BD68" s="867"/>
      <c r="BE68" s="868"/>
      <c r="BF68" s="868"/>
      <c r="BG68" s="868"/>
      <c r="BH68" s="868"/>
      <c r="BI68" s="868"/>
      <c r="BJ68" s="869"/>
    </row>
    <row r="69" spans="1:63" ht="23.1" customHeight="1">
      <c r="A69" s="888"/>
      <c r="B69" s="593">
        <v>7</v>
      </c>
      <c r="C69" s="846" t="s">
        <v>286</v>
      </c>
      <c r="D69" s="847"/>
      <c r="E69" s="847"/>
      <c r="F69" s="847"/>
      <c r="G69" s="847"/>
      <c r="H69" s="847"/>
      <c r="I69" s="847"/>
      <c r="J69" s="847"/>
      <c r="K69" s="847"/>
      <c r="L69" s="847"/>
      <c r="M69" s="847"/>
      <c r="N69" s="847"/>
      <c r="O69" s="847"/>
      <c r="P69" s="847"/>
      <c r="Q69" s="847"/>
      <c r="R69" s="847"/>
      <c r="S69" s="847"/>
      <c r="T69" s="847"/>
      <c r="U69" s="847"/>
      <c r="V69" s="847"/>
      <c r="W69" s="847"/>
      <c r="X69" s="847"/>
      <c r="Y69" s="847"/>
      <c r="Z69" s="847"/>
      <c r="AA69" s="847"/>
      <c r="AB69" s="847"/>
      <c r="AC69" s="847"/>
      <c r="AD69" s="847"/>
      <c r="AE69" s="847"/>
      <c r="AF69" s="847"/>
      <c r="AG69" s="847"/>
      <c r="AH69" s="847"/>
      <c r="AI69" s="847"/>
      <c r="AJ69" s="847"/>
      <c r="AK69" s="847"/>
      <c r="AL69" s="847"/>
      <c r="AM69" s="847"/>
      <c r="AN69" s="847"/>
      <c r="AO69" s="847"/>
      <c r="AP69" s="848"/>
      <c r="AQ69" s="834">
        <v>0.5</v>
      </c>
      <c r="AR69" s="835"/>
      <c r="AS69" s="835"/>
      <c r="AT69" s="835"/>
      <c r="AU69" s="836"/>
      <c r="AV69" s="837" t="s">
        <v>290</v>
      </c>
      <c r="AW69" s="838"/>
      <c r="AX69" s="838"/>
      <c r="AY69" s="838"/>
      <c r="AZ69" s="838"/>
      <c r="BA69" s="838"/>
      <c r="BB69" s="838"/>
      <c r="BC69" s="839"/>
      <c r="BD69" s="849"/>
      <c r="BE69" s="850"/>
      <c r="BF69" s="850"/>
      <c r="BG69" s="850"/>
      <c r="BH69" s="850"/>
      <c r="BI69" s="850"/>
      <c r="BJ69" s="851"/>
    </row>
    <row r="70" spans="1:63" ht="23.1" customHeight="1">
      <c r="A70" s="888"/>
      <c r="B70" s="593">
        <v>8</v>
      </c>
      <c r="C70" s="831" t="s">
        <v>287</v>
      </c>
      <c r="D70" s="832"/>
      <c r="E70" s="832"/>
      <c r="F70" s="832"/>
      <c r="G70" s="832"/>
      <c r="H70" s="832"/>
      <c r="I70" s="832"/>
      <c r="J70" s="832"/>
      <c r="K70" s="832"/>
      <c r="L70" s="832"/>
      <c r="M70" s="832"/>
      <c r="N70" s="832"/>
      <c r="O70" s="832"/>
      <c r="P70" s="832"/>
      <c r="Q70" s="832"/>
      <c r="R70" s="832"/>
      <c r="S70" s="832"/>
      <c r="T70" s="832"/>
      <c r="U70" s="832"/>
      <c r="V70" s="832"/>
      <c r="W70" s="832"/>
      <c r="X70" s="832"/>
      <c r="Y70" s="832"/>
      <c r="Z70" s="832"/>
      <c r="AA70" s="832"/>
      <c r="AB70" s="832"/>
      <c r="AC70" s="832"/>
      <c r="AD70" s="832"/>
      <c r="AE70" s="832"/>
      <c r="AF70" s="832"/>
      <c r="AG70" s="832"/>
      <c r="AH70" s="832"/>
      <c r="AI70" s="832"/>
      <c r="AJ70" s="832"/>
      <c r="AK70" s="832"/>
      <c r="AL70" s="832"/>
      <c r="AM70" s="832"/>
      <c r="AN70" s="832"/>
      <c r="AO70" s="832"/>
      <c r="AP70" s="833"/>
      <c r="AQ70" s="834">
        <v>0.5</v>
      </c>
      <c r="AR70" s="835"/>
      <c r="AS70" s="835"/>
      <c r="AT70" s="835"/>
      <c r="AU70" s="836"/>
      <c r="AV70" s="837" t="s">
        <v>291</v>
      </c>
      <c r="AW70" s="838"/>
      <c r="AX70" s="838"/>
      <c r="AY70" s="838"/>
      <c r="AZ70" s="838"/>
      <c r="BA70" s="838"/>
      <c r="BB70" s="838"/>
      <c r="BC70" s="839"/>
      <c r="BD70" s="867"/>
      <c r="BE70" s="868"/>
      <c r="BF70" s="868"/>
      <c r="BG70" s="868"/>
      <c r="BH70" s="868"/>
      <c r="BI70" s="868"/>
      <c r="BJ70" s="869"/>
    </row>
    <row r="71" spans="1:63" ht="23.1" customHeight="1">
      <c r="A71" s="888"/>
      <c r="B71" s="593">
        <v>9</v>
      </c>
      <c r="C71" s="831" t="s">
        <v>234</v>
      </c>
      <c r="D71" s="832"/>
      <c r="E71" s="832"/>
      <c r="F71" s="832"/>
      <c r="G71" s="832"/>
      <c r="H71" s="832"/>
      <c r="I71" s="832"/>
      <c r="J71" s="832"/>
      <c r="K71" s="832"/>
      <c r="L71" s="832"/>
      <c r="M71" s="832"/>
      <c r="N71" s="832"/>
      <c r="O71" s="832"/>
      <c r="P71" s="832"/>
      <c r="Q71" s="832"/>
      <c r="R71" s="832"/>
      <c r="S71" s="832"/>
      <c r="T71" s="832"/>
      <c r="U71" s="832"/>
      <c r="V71" s="832"/>
      <c r="W71" s="832"/>
      <c r="X71" s="832"/>
      <c r="Y71" s="832"/>
      <c r="Z71" s="832"/>
      <c r="AA71" s="832"/>
      <c r="AB71" s="832"/>
      <c r="AC71" s="832"/>
      <c r="AD71" s="832"/>
      <c r="AE71" s="832"/>
      <c r="AF71" s="832"/>
      <c r="AG71" s="832"/>
      <c r="AH71" s="832"/>
      <c r="AI71" s="832"/>
      <c r="AJ71" s="832"/>
      <c r="AK71" s="832"/>
      <c r="AL71" s="832"/>
      <c r="AM71" s="832"/>
      <c r="AN71" s="832"/>
      <c r="AO71" s="832"/>
      <c r="AP71" s="833"/>
      <c r="AQ71" s="834">
        <v>0.5</v>
      </c>
      <c r="AR71" s="835"/>
      <c r="AS71" s="835"/>
      <c r="AT71" s="835"/>
      <c r="AU71" s="836"/>
      <c r="AV71" s="837" t="s">
        <v>292</v>
      </c>
      <c r="AW71" s="838"/>
      <c r="AX71" s="838"/>
      <c r="AY71" s="838"/>
      <c r="AZ71" s="838"/>
      <c r="BA71" s="838"/>
      <c r="BB71" s="838"/>
      <c r="BC71" s="839"/>
      <c r="BD71" s="849"/>
      <c r="BE71" s="850"/>
      <c r="BF71" s="850"/>
      <c r="BG71" s="850"/>
      <c r="BH71" s="850"/>
      <c r="BI71" s="850"/>
      <c r="BJ71" s="851"/>
    </row>
    <row r="72" spans="1:63" ht="22.5" customHeight="1" thickBot="1">
      <c r="A72" s="888"/>
      <c r="B72" s="707">
        <v>10</v>
      </c>
      <c r="C72" s="831" t="s">
        <v>185</v>
      </c>
      <c r="D72" s="832"/>
      <c r="E72" s="832"/>
      <c r="F72" s="832"/>
      <c r="G72" s="832"/>
      <c r="H72" s="832"/>
      <c r="I72" s="832"/>
      <c r="J72" s="832"/>
      <c r="K72" s="832"/>
      <c r="L72" s="832"/>
      <c r="M72" s="832"/>
      <c r="N72" s="832"/>
      <c r="O72" s="832"/>
      <c r="P72" s="832"/>
      <c r="Q72" s="832"/>
      <c r="R72" s="832"/>
      <c r="S72" s="832"/>
      <c r="T72" s="832"/>
      <c r="U72" s="832"/>
      <c r="V72" s="832"/>
      <c r="W72" s="832"/>
      <c r="X72" s="832"/>
      <c r="Y72" s="832"/>
      <c r="Z72" s="832"/>
      <c r="AA72" s="832"/>
      <c r="AB72" s="832"/>
      <c r="AC72" s="832"/>
      <c r="AD72" s="832"/>
      <c r="AE72" s="832"/>
      <c r="AF72" s="832"/>
      <c r="AG72" s="832"/>
      <c r="AH72" s="832"/>
      <c r="AI72" s="832"/>
      <c r="AJ72" s="832"/>
      <c r="AK72" s="832"/>
      <c r="AL72" s="832"/>
      <c r="AM72" s="832"/>
      <c r="AN72" s="832"/>
      <c r="AO72" s="832"/>
      <c r="AP72" s="833"/>
      <c r="AQ72" s="834">
        <v>3.1</v>
      </c>
      <c r="AR72" s="835"/>
      <c r="AS72" s="835"/>
      <c r="AT72" s="835"/>
      <c r="AU72" s="836"/>
      <c r="AV72" s="837"/>
      <c r="AW72" s="838"/>
      <c r="AX72" s="838"/>
      <c r="AY72" s="838"/>
      <c r="AZ72" s="838"/>
      <c r="BA72" s="838"/>
      <c r="BB72" s="838"/>
      <c r="BC72" s="839"/>
      <c r="BD72" s="870"/>
      <c r="BE72" s="871"/>
      <c r="BF72" s="871"/>
      <c r="BG72" s="871"/>
      <c r="BH72" s="871"/>
      <c r="BI72" s="871"/>
      <c r="BJ72" s="872"/>
    </row>
    <row r="73" spans="1:63" ht="23.1" customHeight="1" thickTop="1">
      <c r="A73" s="890" t="s">
        <v>25</v>
      </c>
      <c r="B73" s="592">
        <v>1</v>
      </c>
      <c r="C73" s="821" t="s">
        <v>54</v>
      </c>
      <c r="D73" s="821"/>
      <c r="E73" s="821"/>
      <c r="F73" s="821"/>
      <c r="G73" s="821"/>
      <c r="H73" s="821"/>
      <c r="I73" s="821"/>
      <c r="J73" s="821"/>
      <c r="K73" s="821"/>
      <c r="L73" s="821"/>
      <c r="M73" s="821"/>
      <c r="N73" s="821"/>
      <c r="O73" s="821"/>
      <c r="P73" s="821"/>
      <c r="Q73" s="821"/>
      <c r="R73" s="821"/>
      <c r="S73" s="821"/>
      <c r="T73" s="821"/>
      <c r="U73" s="821"/>
      <c r="V73" s="821"/>
      <c r="W73" s="821"/>
      <c r="X73" s="821"/>
      <c r="Y73" s="821"/>
      <c r="Z73" s="821"/>
      <c r="AA73" s="821"/>
      <c r="AB73" s="821"/>
      <c r="AC73" s="821"/>
      <c r="AD73" s="821"/>
      <c r="AE73" s="821"/>
      <c r="AF73" s="821"/>
      <c r="AG73" s="821"/>
      <c r="AH73" s="821"/>
      <c r="AI73" s="821"/>
      <c r="AJ73" s="821"/>
      <c r="AK73" s="821"/>
      <c r="AL73" s="821"/>
      <c r="AM73" s="821"/>
      <c r="AN73" s="821"/>
      <c r="AO73" s="821"/>
      <c r="AP73" s="821"/>
      <c r="AQ73" s="822">
        <v>0</v>
      </c>
      <c r="AR73" s="823"/>
      <c r="AS73" s="823"/>
      <c r="AT73" s="823"/>
      <c r="AU73" s="824"/>
      <c r="AV73" s="825"/>
      <c r="AW73" s="826"/>
      <c r="AX73" s="826"/>
      <c r="AY73" s="826"/>
      <c r="AZ73" s="826"/>
      <c r="BA73" s="826"/>
      <c r="BB73" s="826"/>
      <c r="BC73" s="827"/>
      <c r="BD73" s="828" t="s">
        <v>56</v>
      </c>
      <c r="BE73" s="829"/>
      <c r="BF73" s="829"/>
      <c r="BG73" s="829"/>
      <c r="BH73" s="829"/>
      <c r="BI73" s="829"/>
      <c r="BJ73" s="830"/>
      <c r="BK73" s="724"/>
    </row>
    <row r="74" spans="1:63" ht="23.1" customHeight="1">
      <c r="A74" s="891"/>
      <c r="B74" s="593">
        <v>2</v>
      </c>
      <c r="C74" s="846" t="s">
        <v>57</v>
      </c>
      <c r="D74" s="847" t="s">
        <v>58</v>
      </c>
      <c r="E74" s="847" t="s">
        <v>58</v>
      </c>
      <c r="F74" s="847" t="s">
        <v>58</v>
      </c>
      <c r="G74" s="847" t="s">
        <v>58</v>
      </c>
      <c r="H74" s="847" t="s">
        <v>58</v>
      </c>
      <c r="I74" s="847" t="s">
        <v>58</v>
      </c>
      <c r="J74" s="847" t="s">
        <v>58</v>
      </c>
      <c r="K74" s="847" t="s">
        <v>58</v>
      </c>
      <c r="L74" s="847" t="s">
        <v>58</v>
      </c>
      <c r="M74" s="847" t="s">
        <v>58</v>
      </c>
      <c r="N74" s="847" t="s">
        <v>58</v>
      </c>
      <c r="O74" s="847" t="s">
        <v>58</v>
      </c>
      <c r="P74" s="847" t="s">
        <v>58</v>
      </c>
      <c r="Q74" s="847" t="s">
        <v>58</v>
      </c>
      <c r="R74" s="847" t="s">
        <v>58</v>
      </c>
      <c r="S74" s="847" t="s">
        <v>58</v>
      </c>
      <c r="T74" s="847" t="s">
        <v>58</v>
      </c>
      <c r="U74" s="847" t="s">
        <v>58</v>
      </c>
      <c r="V74" s="847" t="s">
        <v>58</v>
      </c>
      <c r="W74" s="847" t="s">
        <v>58</v>
      </c>
      <c r="X74" s="847" t="s">
        <v>58</v>
      </c>
      <c r="Y74" s="847" t="s">
        <v>58</v>
      </c>
      <c r="Z74" s="847" t="s">
        <v>58</v>
      </c>
      <c r="AA74" s="847" t="s">
        <v>58</v>
      </c>
      <c r="AB74" s="847" t="s">
        <v>58</v>
      </c>
      <c r="AC74" s="847" t="s">
        <v>58</v>
      </c>
      <c r="AD74" s="847" t="s">
        <v>58</v>
      </c>
      <c r="AE74" s="847" t="s">
        <v>58</v>
      </c>
      <c r="AF74" s="847" t="s">
        <v>58</v>
      </c>
      <c r="AG74" s="847" t="s">
        <v>58</v>
      </c>
      <c r="AH74" s="847" t="s">
        <v>58</v>
      </c>
      <c r="AI74" s="847" t="s">
        <v>58</v>
      </c>
      <c r="AJ74" s="847" t="s">
        <v>58</v>
      </c>
      <c r="AK74" s="847" t="s">
        <v>58</v>
      </c>
      <c r="AL74" s="847" t="s">
        <v>58</v>
      </c>
      <c r="AM74" s="847" t="s">
        <v>58</v>
      </c>
      <c r="AN74" s="847" t="s">
        <v>58</v>
      </c>
      <c r="AO74" s="847" t="s">
        <v>58</v>
      </c>
      <c r="AP74" s="848" t="s">
        <v>58</v>
      </c>
      <c r="AQ74" s="834"/>
      <c r="AR74" s="835"/>
      <c r="AS74" s="835"/>
      <c r="AT74" s="835"/>
      <c r="AU74" s="836"/>
      <c r="AV74" s="837" t="s">
        <v>59</v>
      </c>
      <c r="AW74" s="838"/>
      <c r="AX74" s="838"/>
      <c r="AY74" s="838"/>
      <c r="AZ74" s="838"/>
      <c r="BA74" s="838"/>
      <c r="BB74" s="838"/>
      <c r="BC74" s="839"/>
      <c r="BD74" s="924"/>
      <c r="BE74" s="925"/>
      <c r="BF74" s="925"/>
      <c r="BG74" s="925"/>
      <c r="BH74" s="925"/>
      <c r="BI74" s="925"/>
      <c r="BJ74" s="926"/>
      <c r="BK74" s="725"/>
    </row>
    <row r="75" spans="1:63" ht="23.1" customHeight="1">
      <c r="A75" s="891"/>
      <c r="B75" s="593">
        <v>3</v>
      </c>
      <c r="C75" s="846" t="s">
        <v>60</v>
      </c>
      <c r="D75" s="847" t="s">
        <v>58</v>
      </c>
      <c r="E75" s="847" t="s">
        <v>58</v>
      </c>
      <c r="F75" s="847" t="s">
        <v>58</v>
      </c>
      <c r="G75" s="847" t="s">
        <v>58</v>
      </c>
      <c r="H75" s="847" t="s">
        <v>58</v>
      </c>
      <c r="I75" s="847" t="s">
        <v>58</v>
      </c>
      <c r="J75" s="847" t="s">
        <v>58</v>
      </c>
      <c r="K75" s="847" t="s">
        <v>58</v>
      </c>
      <c r="L75" s="847" t="s">
        <v>58</v>
      </c>
      <c r="M75" s="847" t="s">
        <v>58</v>
      </c>
      <c r="N75" s="847" t="s">
        <v>58</v>
      </c>
      <c r="O75" s="847" t="s">
        <v>58</v>
      </c>
      <c r="P75" s="847" t="s">
        <v>58</v>
      </c>
      <c r="Q75" s="847" t="s">
        <v>58</v>
      </c>
      <c r="R75" s="847" t="s">
        <v>58</v>
      </c>
      <c r="S75" s="847" t="s">
        <v>58</v>
      </c>
      <c r="T75" s="847" t="s">
        <v>58</v>
      </c>
      <c r="U75" s="847" t="s">
        <v>58</v>
      </c>
      <c r="V75" s="847" t="s">
        <v>58</v>
      </c>
      <c r="W75" s="847" t="s">
        <v>58</v>
      </c>
      <c r="X75" s="847" t="s">
        <v>58</v>
      </c>
      <c r="Y75" s="847" t="s">
        <v>58</v>
      </c>
      <c r="Z75" s="847" t="s">
        <v>58</v>
      </c>
      <c r="AA75" s="847" t="s">
        <v>58</v>
      </c>
      <c r="AB75" s="847" t="s">
        <v>58</v>
      </c>
      <c r="AC75" s="847" t="s">
        <v>58</v>
      </c>
      <c r="AD75" s="847" t="s">
        <v>58</v>
      </c>
      <c r="AE75" s="847" t="s">
        <v>58</v>
      </c>
      <c r="AF75" s="847" t="s">
        <v>58</v>
      </c>
      <c r="AG75" s="847" t="s">
        <v>58</v>
      </c>
      <c r="AH75" s="847" t="s">
        <v>58</v>
      </c>
      <c r="AI75" s="847" t="s">
        <v>58</v>
      </c>
      <c r="AJ75" s="847" t="s">
        <v>58</v>
      </c>
      <c r="AK75" s="847" t="s">
        <v>58</v>
      </c>
      <c r="AL75" s="847" t="s">
        <v>58</v>
      </c>
      <c r="AM75" s="847" t="s">
        <v>58</v>
      </c>
      <c r="AN75" s="847" t="s">
        <v>58</v>
      </c>
      <c r="AO75" s="847" t="s">
        <v>58</v>
      </c>
      <c r="AP75" s="848" t="s">
        <v>58</v>
      </c>
      <c r="AQ75" s="834"/>
      <c r="AR75" s="835"/>
      <c r="AS75" s="835"/>
      <c r="AT75" s="835"/>
      <c r="AU75" s="836"/>
      <c r="AV75" s="837"/>
      <c r="AW75" s="838"/>
      <c r="AX75" s="838"/>
      <c r="AY75" s="838"/>
      <c r="AZ75" s="838"/>
      <c r="BA75" s="838"/>
      <c r="BB75" s="838"/>
      <c r="BC75" s="839"/>
      <c r="BD75" s="927"/>
      <c r="BE75" s="928"/>
      <c r="BF75" s="928"/>
      <c r="BG75" s="928"/>
      <c r="BH75" s="928"/>
      <c r="BI75" s="928"/>
      <c r="BJ75" s="929"/>
    </row>
    <row r="76" spans="1:63" ht="23.1" customHeight="1">
      <c r="A76" s="891"/>
      <c r="B76" s="593">
        <v>4</v>
      </c>
      <c r="C76" s="846" t="s">
        <v>61</v>
      </c>
      <c r="D76" s="847"/>
      <c r="E76" s="847"/>
      <c r="F76" s="847"/>
      <c r="G76" s="847"/>
      <c r="H76" s="847"/>
      <c r="I76" s="847"/>
      <c r="J76" s="847"/>
      <c r="K76" s="847"/>
      <c r="L76" s="847"/>
      <c r="M76" s="847"/>
      <c r="N76" s="847"/>
      <c r="O76" s="847"/>
      <c r="P76" s="847"/>
      <c r="Q76" s="847"/>
      <c r="R76" s="847"/>
      <c r="S76" s="847"/>
      <c r="T76" s="847"/>
      <c r="U76" s="847"/>
      <c r="V76" s="847"/>
      <c r="W76" s="847"/>
      <c r="X76" s="847"/>
      <c r="Y76" s="847"/>
      <c r="Z76" s="847"/>
      <c r="AA76" s="847"/>
      <c r="AB76" s="847"/>
      <c r="AC76" s="847"/>
      <c r="AD76" s="847"/>
      <c r="AE76" s="847"/>
      <c r="AF76" s="847"/>
      <c r="AG76" s="847"/>
      <c r="AH76" s="847"/>
      <c r="AI76" s="847"/>
      <c r="AJ76" s="847"/>
      <c r="AK76" s="847"/>
      <c r="AL76" s="847"/>
      <c r="AM76" s="847"/>
      <c r="AN76" s="847"/>
      <c r="AO76" s="847"/>
      <c r="AP76" s="848"/>
      <c r="AQ76" s="834"/>
      <c r="AR76" s="835"/>
      <c r="AS76" s="835"/>
      <c r="AT76" s="835"/>
      <c r="AU76" s="836"/>
      <c r="AV76" s="837"/>
      <c r="AW76" s="838"/>
      <c r="AX76" s="838"/>
      <c r="AY76" s="838"/>
      <c r="AZ76" s="838"/>
      <c r="BA76" s="838"/>
      <c r="BB76" s="838"/>
      <c r="BC76" s="839"/>
      <c r="BD76" s="927"/>
      <c r="BE76" s="928"/>
      <c r="BF76" s="928"/>
      <c r="BG76" s="928"/>
      <c r="BH76" s="928"/>
      <c r="BI76" s="928"/>
      <c r="BJ76" s="929"/>
    </row>
    <row r="77" spans="1:63" ht="23.1" customHeight="1">
      <c r="A77" s="891"/>
      <c r="B77" s="594">
        <v>5</v>
      </c>
      <c r="C77" s="846" t="s">
        <v>62</v>
      </c>
      <c r="D77" s="847"/>
      <c r="E77" s="847"/>
      <c r="F77" s="847"/>
      <c r="G77" s="847"/>
      <c r="H77" s="847"/>
      <c r="I77" s="847"/>
      <c r="J77" s="847"/>
      <c r="K77" s="847"/>
      <c r="L77" s="847"/>
      <c r="M77" s="847"/>
      <c r="N77" s="847"/>
      <c r="O77" s="847"/>
      <c r="P77" s="847"/>
      <c r="Q77" s="847"/>
      <c r="R77" s="847"/>
      <c r="S77" s="847"/>
      <c r="T77" s="847"/>
      <c r="U77" s="847"/>
      <c r="V77" s="847"/>
      <c r="W77" s="847"/>
      <c r="X77" s="847"/>
      <c r="Y77" s="847"/>
      <c r="Z77" s="847"/>
      <c r="AA77" s="847"/>
      <c r="AB77" s="847"/>
      <c r="AC77" s="847"/>
      <c r="AD77" s="847"/>
      <c r="AE77" s="847"/>
      <c r="AF77" s="847"/>
      <c r="AG77" s="847"/>
      <c r="AH77" s="847"/>
      <c r="AI77" s="847"/>
      <c r="AJ77" s="847"/>
      <c r="AK77" s="847"/>
      <c r="AL77" s="847"/>
      <c r="AM77" s="847"/>
      <c r="AN77" s="847"/>
      <c r="AO77" s="847"/>
      <c r="AP77" s="848"/>
      <c r="AQ77" s="834"/>
      <c r="AR77" s="835"/>
      <c r="AS77" s="835"/>
      <c r="AT77" s="835"/>
      <c r="AU77" s="836"/>
      <c r="AV77" s="837" t="s">
        <v>63</v>
      </c>
      <c r="AW77" s="838"/>
      <c r="AX77" s="838"/>
      <c r="AY77" s="838"/>
      <c r="AZ77" s="838"/>
      <c r="BA77" s="838"/>
      <c r="BB77" s="838"/>
      <c r="BC77" s="839"/>
      <c r="BD77" s="908"/>
      <c r="BE77" s="909"/>
      <c r="BF77" s="909"/>
      <c r="BG77" s="909"/>
      <c r="BH77" s="909"/>
      <c r="BI77" s="909"/>
      <c r="BJ77" s="910"/>
    </row>
    <row r="78" spans="1:63" ht="25.5" customHeight="1">
      <c r="A78" s="891"/>
      <c r="B78" s="708">
        <v>6</v>
      </c>
      <c r="C78" s="846" t="s">
        <v>64</v>
      </c>
      <c r="D78" s="847"/>
      <c r="E78" s="847"/>
      <c r="F78" s="847"/>
      <c r="G78" s="847"/>
      <c r="H78" s="847"/>
      <c r="I78" s="847"/>
      <c r="J78" s="847"/>
      <c r="K78" s="847"/>
      <c r="L78" s="847"/>
      <c r="M78" s="847"/>
      <c r="N78" s="847"/>
      <c r="O78" s="847"/>
      <c r="P78" s="847"/>
      <c r="Q78" s="847"/>
      <c r="R78" s="847"/>
      <c r="S78" s="847"/>
      <c r="T78" s="847"/>
      <c r="U78" s="847"/>
      <c r="V78" s="847"/>
      <c r="W78" s="847"/>
      <c r="X78" s="847"/>
      <c r="Y78" s="847"/>
      <c r="Z78" s="847"/>
      <c r="AA78" s="847"/>
      <c r="AB78" s="847"/>
      <c r="AC78" s="847"/>
      <c r="AD78" s="847"/>
      <c r="AE78" s="847"/>
      <c r="AF78" s="847"/>
      <c r="AG78" s="847"/>
      <c r="AH78" s="847"/>
      <c r="AI78" s="847"/>
      <c r="AJ78" s="847"/>
      <c r="AK78" s="847"/>
      <c r="AL78" s="847"/>
      <c r="AM78" s="847"/>
      <c r="AN78" s="847"/>
      <c r="AO78" s="847"/>
      <c r="AP78" s="848"/>
      <c r="AQ78" s="879"/>
      <c r="AR78" s="880"/>
      <c r="AS78" s="880"/>
      <c r="AT78" s="880"/>
      <c r="AU78" s="881"/>
      <c r="AV78" s="837" t="s">
        <v>65</v>
      </c>
      <c r="AW78" s="838"/>
      <c r="AX78" s="838"/>
      <c r="AY78" s="838"/>
      <c r="AZ78" s="838"/>
      <c r="BA78" s="838"/>
      <c r="BB78" s="838"/>
      <c r="BC78" s="839"/>
      <c r="BD78" s="843"/>
      <c r="BE78" s="911"/>
      <c r="BF78" s="911"/>
      <c r="BG78" s="911"/>
      <c r="BH78" s="911"/>
      <c r="BI78" s="911"/>
      <c r="BJ78" s="912"/>
    </row>
    <row r="79" spans="1:63" ht="22.5" customHeight="1">
      <c r="A79" s="891"/>
      <c r="B79" s="708">
        <v>7</v>
      </c>
      <c r="C79" s="878" t="s">
        <v>66</v>
      </c>
      <c r="D79" s="847"/>
      <c r="E79" s="847"/>
      <c r="F79" s="847"/>
      <c r="G79" s="847"/>
      <c r="H79" s="847"/>
      <c r="I79" s="847"/>
      <c r="J79" s="847"/>
      <c r="K79" s="847"/>
      <c r="L79" s="847"/>
      <c r="M79" s="847"/>
      <c r="N79" s="847"/>
      <c r="O79" s="847"/>
      <c r="P79" s="847"/>
      <c r="Q79" s="847"/>
      <c r="R79" s="847"/>
      <c r="S79" s="847"/>
      <c r="T79" s="847"/>
      <c r="U79" s="847"/>
      <c r="V79" s="847"/>
      <c r="W79" s="847"/>
      <c r="X79" s="847"/>
      <c r="Y79" s="847"/>
      <c r="Z79" s="847"/>
      <c r="AA79" s="847"/>
      <c r="AB79" s="847"/>
      <c r="AC79" s="847"/>
      <c r="AD79" s="847"/>
      <c r="AE79" s="847"/>
      <c r="AF79" s="847"/>
      <c r="AG79" s="847"/>
      <c r="AH79" s="847"/>
      <c r="AI79" s="847"/>
      <c r="AJ79" s="847"/>
      <c r="AK79" s="847"/>
      <c r="AL79" s="847"/>
      <c r="AM79" s="847"/>
      <c r="AN79" s="847"/>
      <c r="AO79" s="847"/>
      <c r="AP79" s="848"/>
      <c r="AQ79" s="879"/>
      <c r="AR79" s="880"/>
      <c r="AS79" s="880"/>
      <c r="AT79" s="880"/>
      <c r="AU79" s="881"/>
      <c r="AV79" s="837" t="s">
        <v>67</v>
      </c>
      <c r="AW79" s="838"/>
      <c r="AX79" s="838"/>
      <c r="AY79" s="838"/>
      <c r="AZ79" s="838"/>
      <c r="BA79" s="838"/>
      <c r="BB79" s="838"/>
      <c r="BC79" s="839"/>
      <c r="BD79" s="846"/>
      <c r="BE79" s="847"/>
      <c r="BF79" s="847"/>
      <c r="BG79" s="847"/>
      <c r="BH79" s="847"/>
      <c r="BI79" s="847"/>
      <c r="BJ79" s="848"/>
    </row>
    <row r="80" spans="1:63" ht="22.5" customHeight="1">
      <c r="A80" s="891"/>
      <c r="B80" s="709">
        <v>8</v>
      </c>
      <c r="C80" s="878" t="s">
        <v>68</v>
      </c>
      <c r="D80" s="847"/>
      <c r="E80" s="847"/>
      <c r="F80" s="847"/>
      <c r="G80" s="847"/>
      <c r="H80" s="847"/>
      <c r="I80" s="847"/>
      <c r="J80" s="847"/>
      <c r="K80" s="847"/>
      <c r="L80" s="847"/>
      <c r="M80" s="847"/>
      <c r="N80" s="847"/>
      <c r="O80" s="847"/>
      <c r="P80" s="847"/>
      <c r="Q80" s="847"/>
      <c r="R80" s="847"/>
      <c r="S80" s="847"/>
      <c r="T80" s="847"/>
      <c r="U80" s="847"/>
      <c r="V80" s="847"/>
      <c r="W80" s="847"/>
      <c r="X80" s="847"/>
      <c r="Y80" s="847"/>
      <c r="Z80" s="847"/>
      <c r="AA80" s="847"/>
      <c r="AB80" s="847"/>
      <c r="AC80" s="847"/>
      <c r="AD80" s="847"/>
      <c r="AE80" s="847"/>
      <c r="AF80" s="847"/>
      <c r="AG80" s="847"/>
      <c r="AH80" s="847"/>
      <c r="AI80" s="847"/>
      <c r="AJ80" s="847"/>
      <c r="AK80" s="847"/>
      <c r="AL80" s="847"/>
      <c r="AM80" s="847"/>
      <c r="AN80" s="847"/>
      <c r="AO80" s="847"/>
      <c r="AP80" s="848"/>
      <c r="AQ80" s="879"/>
      <c r="AR80" s="880"/>
      <c r="AS80" s="880"/>
      <c r="AT80" s="880"/>
      <c r="AU80" s="881"/>
      <c r="AV80" s="837" t="s">
        <v>69</v>
      </c>
      <c r="AW80" s="838"/>
      <c r="AX80" s="838"/>
      <c r="AY80" s="838"/>
      <c r="AZ80" s="838"/>
      <c r="BA80" s="838"/>
      <c r="BB80" s="838"/>
      <c r="BC80" s="839"/>
      <c r="BD80" s="849"/>
      <c r="BE80" s="850"/>
      <c r="BF80" s="850"/>
      <c r="BG80" s="850"/>
      <c r="BH80" s="850"/>
      <c r="BI80" s="850"/>
      <c r="BJ80" s="851"/>
    </row>
    <row r="81" spans="1:62" ht="22.5" customHeight="1">
      <c r="A81" s="891"/>
      <c r="B81" s="709">
        <v>9</v>
      </c>
      <c r="C81" s="846" t="s">
        <v>70</v>
      </c>
      <c r="D81" s="847"/>
      <c r="E81" s="847"/>
      <c r="F81" s="847"/>
      <c r="G81" s="847"/>
      <c r="H81" s="847"/>
      <c r="I81" s="847"/>
      <c r="J81" s="847"/>
      <c r="K81" s="847"/>
      <c r="L81" s="847"/>
      <c r="M81" s="847"/>
      <c r="N81" s="847"/>
      <c r="O81" s="847"/>
      <c r="P81" s="847"/>
      <c r="Q81" s="847"/>
      <c r="R81" s="847"/>
      <c r="S81" s="847"/>
      <c r="T81" s="847"/>
      <c r="U81" s="847"/>
      <c r="V81" s="847"/>
      <c r="W81" s="847"/>
      <c r="X81" s="847"/>
      <c r="Y81" s="847"/>
      <c r="Z81" s="847"/>
      <c r="AA81" s="847"/>
      <c r="AB81" s="847"/>
      <c r="AC81" s="847"/>
      <c r="AD81" s="847"/>
      <c r="AE81" s="847"/>
      <c r="AF81" s="847"/>
      <c r="AG81" s="847"/>
      <c r="AH81" s="847"/>
      <c r="AI81" s="847"/>
      <c r="AJ81" s="847"/>
      <c r="AK81" s="847"/>
      <c r="AL81" s="847"/>
      <c r="AM81" s="847"/>
      <c r="AN81" s="847"/>
      <c r="AO81" s="847"/>
      <c r="AP81" s="848"/>
      <c r="AQ81" s="879"/>
      <c r="AR81" s="880"/>
      <c r="AS81" s="880"/>
      <c r="AT81" s="880"/>
      <c r="AU81" s="881"/>
      <c r="AV81" s="837" t="s">
        <v>71</v>
      </c>
      <c r="AW81" s="838"/>
      <c r="AX81" s="838"/>
      <c r="AY81" s="838"/>
      <c r="AZ81" s="838"/>
      <c r="BA81" s="838"/>
      <c r="BB81" s="838"/>
      <c r="BC81" s="839"/>
      <c r="BD81" s="849"/>
      <c r="BE81" s="850"/>
      <c r="BF81" s="850"/>
      <c r="BG81" s="850"/>
      <c r="BH81" s="850"/>
      <c r="BI81" s="850"/>
      <c r="BJ81" s="851"/>
    </row>
    <row r="82" spans="1:62" ht="22.5" customHeight="1">
      <c r="A82" s="891"/>
      <c r="B82" s="709">
        <v>10</v>
      </c>
      <c r="C82" s="846" t="s">
        <v>72</v>
      </c>
      <c r="D82" s="847"/>
      <c r="E82" s="847"/>
      <c r="F82" s="847"/>
      <c r="G82" s="847"/>
      <c r="H82" s="847"/>
      <c r="I82" s="847"/>
      <c r="J82" s="847"/>
      <c r="K82" s="847"/>
      <c r="L82" s="847"/>
      <c r="M82" s="847"/>
      <c r="N82" s="847"/>
      <c r="O82" s="847"/>
      <c r="P82" s="847"/>
      <c r="Q82" s="847"/>
      <c r="R82" s="847"/>
      <c r="S82" s="847"/>
      <c r="T82" s="847"/>
      <c r="U82" s="847"/>
      <c r="V82" s="847"/>
      <c r="W82" s="847"/>
      <c r="X82" s="847"/>
      <c r="Y82" s="847"/>
      <c r="Z82" s="847"/>
      <c r="AA82" s="847"/>
      <c r="AB82" s="847"/>
      <c r="AC82" s="847"/>
      <c r="AD82" s="847"/>
      <c r="AE82" s="847"/>
      <c r="AF82" s="847"/>
      <c r="AG82" s="847"/>
      <c r="AH82" s="847"/>
      <c r="AI82" s="847"/>
      <c r="AJ82" s="847"/>
      <c r="AK82" s="847"/>
      <c r="AL82" s="847"/>
      <c r="AM82" s="847"/>
      <c r="AN82" s="847"/>
      <c r="AO82" s="847"/>
      <c r="AP82" s="848"/>
      <c r="AQ82" s="721"/>
      <c r="AR82" s="721"/>
      <c r="AS82" s="721"/>
      <c r="AT82" s="721"/>
      <c r="AU82" s="722"/>
      <c r="AV82" s="837" t="s">
        <v>73</v>
      </c>
      <c r="AW82" s="838"/>
      <c r="AX82" s="838"/>
      <c r="AY82" s="838"/>
      <c r="AZ82" s="838"/>
      <c r="BA82" s="838"/>
      <c r="BB82" s="838"/>
      <c r="BC82" s="839"/>
      <c r="BD82" s="723"/>
      <c r="BE82" s="726"/>
      <c r="BF82" s="726"/>
      <c r="BG82" s="726"/>
      <c r="BH82" s="726"/>
      <c r="BI82" s="726"/>
      <c r="BJ82" s="727"/>
    </row>
    <row r="83" spans="1:62" ht="23.1" customHeight="1">
      <c r="A83" s="891"/>
      <c r="B83" s="709">
        <v>11</v>
      </c>
      <c r="C83" s="846" t="s">
        <v>74</v>
      </c>
      <c r="D83" s="847"/>
      <c r="E83" s="847"/>
      <c r="F83" s="847"/>
      <c r="G83" s="847"/>
      <c r="H83" s="847"/>
      <c r="I83" s="847"/>
      <c r="J83" s="847"/>
      <c r="K83" s="847"/>
      <c r="L83" s="847"/>
      <c r="M83" s="847"/>
      <c r="N83" s="847"/>
      <c r="O83" s="847"/>
      <c r="P83" s="847"/>
      <c r="Q83" s="847"/>
      <c r="R83" s="847"/>
      <c r="S83" s="847"/>
      <c r="T83" s="847"/>
      <c r="U83" s="847"/>
      <c r="V83" s="847"/>
      <c r="W83" s="847"/>
      <c r="X83" s="847"/>
      <c r="Y83" s="847"/>
      <c r="Z83" s="847"/>
      <c r="AA83" s="847"/>
      <c r="AB83" s="847"/>
      <c r="AC83" s="847"/>
      <c r="AD83" s="847"/>
      <c r="AE83" s="847"/>
      <c r="AF83" s="847"/>
      <c r="AG83" s="847"/>
      <c r="AH83" s="847"/>
      <c r="AI83" s="847"/>
      <c r="AJ83" s="847"/>
      <c r="AK83" s="847"/>
      <c r="AL83" s="847"/>
      <c r="AM83" s="847"/>
      <c r="AN83" s="847"/>
      <c r="AO83" s="847"/>
      <c r="AP83" s="848"/>
      <c r="AQ83" s="834"/>
      <c r="AR83" s="835"/>
      <c r="AS83" s="835"/>
      <c r="AT83" s="835"/>
      <c r="AU83" s="836"/>
      <c r="AV83" s="837" t="s">
        <v>75</v>
      </c>
      <c r="AW83" s="838"/>
      <c r="AX83" s="838"/>
      <c r="AY83" s="838"/>
      <c r="AZ83" s="838"/>
      <c r="BA83" s="838"/>
      <c r="BB83" s="838"/>
      <c r="BC83" s="839"/>
      <c r="BD83" s="723"/>
      <c r="BE83" s="726"/>
      <c r="BF83" s="726"/>
      <c r="BG83" s="726"/>
      <c r="BH83" s="726"/>
      <c r="BI83" s="726"/>
      <c r="BJ83" s="727"/>
    </row>
    <row r="84" spans="1:62" ht="18" customHeight="1">
      <c r="A84" s="892"/>
      <c r="B84" s="595">
        <v>12</v>
      </c>
      <c r="C84" s="896" t="s">
        <v>76</v>
      </c>
      <c r="D84" s="897"/>
      <c r="E84" s="897"/>
      <c r="F84" s="897"/>
      <c r="G84" s="897"/>
      <c r="H84" s="897"/>
      <c r="I84" s="897"/>
      <c r="J84" s="897"/>
      <c r="K84" s="897"/>
      <c r="L84" s="897"/>
      <c r="M84" s="897"/>
      <c r="N84" s="897"/>
      <c r="O84" s="897"/>
      <c r="P84" s="897"/>
      <c r="Q84" s="897"/>
      <c r="R84" s="897"/>
      <c r="S84" s="897"/>
      <c r="T84" s="897"/>
      <c r="U84" s="897"/>
      <c r="V84" s="897"/>
      <c r="W84" s="897"/>
      <c r="X84" s="897"/>
      <c r="Y84" s="897"/>
      <c r="Z84" s="897"/>
      <c r="AA84" s="897"/>
      <c r="AB84" s="897"/>
      <c r="AC84" s="897"/>
      <c r="AD84" s="897"/>
      <c r="AE84" s="897"/>
      <c r="AF84" s="897"/>
      <c r="AG84" s="897"/>
      <c r="AH84" s="897"/>
      <c r="AI84" s="897"/>
      <c r="AJ84" s="897"/>
      <c r="AK84" s="897"/>
      <c r="AL84" s="897"/>
      <c r="AM84" s="897"/>
      <c r="AN84" s="897"/>
      <c r="AO84" s="897"/>
      <c r="AP84" s="898"/>
      <c r="AQ84" s="899"/>
      <c r="AR84" s="900"/>
      <c r="AS84" s="900"/>
      <c r="AT84" s="900"/>
      <c r="AU84" s="901"/>
      <c r="AV84" s="902" t="s">
        <v>77</v>
      </c>
      <c r="AW84" s="903"/>
      <c r="AX84" s="903"/>
      <c r="AY84" s="903"/>
      <c r="AZ84" s="903"/>
      <c r="BA84" s="903"/>
      <c r="BB84" s="903"/>
      <c r="BC84" s="904"/>
      <c r="BD84" s="905"/>
      <c r="BE84" s="906"/>
      <c r="BF84" s="906"/>
      <c r="BG84" s="906"/>
      <c r="BH84" s="906"/>
      <c r="BI84" s="906"/>
      <c r="BJ84" s="907"/>
    </row>
    <row r="85" spans="1:62" ht="7.5" customHeight="1" thickTop="1">
      <c r="A85" s="710"/>
      <c r="B85" s="710"/>
      <c r="C85" s="710"/>
      <c r="D85" s="711"/>
      <c r="E85" s="712"/>
      <c r="F85" s="712"/>
      <c r="G85" s="712"/>
      <c r="H85" s="711"/>
      <c r="I85" s="712"/>
      <c r="J85" s="717"/>
      <c r="K85" s="711"/>
      <c r="L85" s="712"/>
      <c r="M85" s="717"/>
      <c r="N85" s="711"/>
      <c r="O85" s="712"/>
      <c r="P85" s="712"/>
      <c r="Q85" s="719"/>
      <c r="R85" s="720"/>
      <c r="S85" s="720"/>
      <c r="T85" s="720"/>
      <c r="U85" s="720"/>
      <c r="V85" s="720"/>
      <c r="W85" s="720"/>
      <c r="X85" s="720"/>
      <c r="Y85" s="720"/>
      <c r="Z85" s="720"/>
      <c r="AA85" s="720"/>
      <c r="AB85" s="720"/>
      <c r="AC85" s="720"/>
      <c r="AD85" s="720"/>
      <c r="AE85" s="720"/>
      <c r="AF85" s="720"/>
      <c r="AG85" s="720"/>
      <c r="AH85" s="720"/>
      <c r="AI85" s="720"/>
      <c r="AJ85" s="720"/>
      <c r="AK85" s="720"/>
      <c r="AL85" s="720"/>
      <c r="AM85" s="720"/>
      <c r="AN85" s="720"/>
      <c r="AO85" s="720"/>
      <c r="AP85" s="720"/>
      <c r="AQ85" s="720"/>
      <c r="AR85" s="720"/>
      <c r="AS85" s="720"/>
      <c r="AT85" s="720"/>
      <c r="AU85" s="720"/>
      <c r="AV85" s="720"/>
      <c r="AW85" s="720"/>
      <c r="AX85" s="720"/>
      <c r="AY85" s="720"/>
      <c r="AZ85" s="720"/>
      <c r="BA85" s="720"/>
      <c r="BB85" s="720"/>
      <c r="BC85" s="720"/>
      <c r="BD85" s="720"/>
      <c r="BE85" s="720"/>
      <c r="BF85" s="720"/>
      <c r="BG85" s="720"/>
      <c r="BH85" s="720"/>
      <c r="BI85" s="720"/>
      <c r="BJ85" s="720"/>
    </row>
    <row r="86" spans="1:62" ht="2.25" hidden="1" customHeight="1">
      <c r="A86" s="710"/>
      <c r="B86" s="710"/>
      <c r="C86" s="710"/>
      <c r="D86" s="711"/>
      <c r="E86" s="712"/>
      <c r="F86" s="712"/>
      <c r="G86" s="712"/>
      <c r="H86" s="711"/>
      <c r="I86" s="712"/>
      <c r="J86" s="717"/>
      <c r="K86" s="711"/>
      <c r="L86" s="712"/>
      <c r="M86" s="717"/>
      <c r="N86" s="711"/>
      <c r="O86" s="712"/>
      <c r="P86" s="712"/>
      <c r="Q86" s="719"/>
      <c r="R86" s="720"/>
      <c r="S86" s="720"/>
      <c r="T86" s="720"/>
      <c r="U86" s="720"/>
      <c r="V86" s="720"/>
      <c r="W86" s="720"/>
      <c r="X86" s="720"/>
      <c r="Y86" s="720"/>
      <c r="Z86" s="720"/>
      <c r="AA86" s="720"/>
      <c r="AB86" s="720"/>
      <c r="AC86" s="720"/>
      <c r="AD86" s="720"/>
      <c r="AE86" s="720"/>
      <c r="AF86" s="720"/>
      <c r="AG86" s="720"/>
      <c r="AH86" s="720"/>
      <c r="AI86" s="720"/>
      <c r="AJ86" s="720"/>
      <c r="AK86" s="720"/>
      <c r="AL86" s="720"/>
      <c r="AM86" s="720"/>
      <c r="AN86" s="720"/>
      <c r="AO86" s="720"/>
      <c r="AP86" s="720"/>
      <c r="AQ86" s="720"/>
      <c r="AR86" s="720"/>
      <c r="AS86" s="720"/>
      <c r="AT86" s="720"/>
      <c r="AU86" s="720"/>
      <c r="AV86" s="720"/>
      <c r="AW86" s="720"/>
      <c r="AX86" s="720"/>
      <c r="AY86" s="720"/>
      <c r="AZ86" s="720"/>
      <c r="BA86" s="720"/>
      <c r="BB86" s="720"/>
      <c r="BC86" s="720"/>
      <c r="BD86" s="720"/>
      <c r="BE86" s="720"/>
      <c r="BF86" s="720"/>
      <c r="BG86" s="720"/>
      <c r="BH86" s="720"/>
      <c r="BI86" s="720"/>
      <c r="BJ86" s="720"/>
    </row>
    <row r="87" spans="1:62" ht="18" customHeight="1">
      <c r="A87" s="713" t="s">
        <v>28</v>
      </c>
      <c r="B87" s="710"/>
      <c r="C87" s="710"/>
      <c r="D87" s="711"/>
      <c r="E87" s="712"/>
      <c r="F87" s="712"/>
      <c r="G87" s="712"/>
      <c r="H87" s="711"/>
      <c r="I87" s="712"/>
      <c r="J87" s="717"/>
      <c r="K87" s="711"/>
      <c r="L87" s="712"/>
      <c r="M87" s="717"/>
      <c r="N87" s="711"/>
      <c r="O87" s="712"/>
      <c r="P87" s="712"/>
      <c r="Q87" s="719"/>
      <c r="R87" s="720"/>
      <c r="S87" s="720"/>
      <c r="T87" s="720"/>
      <c r="U87" s="720"/>
      <c r="V87" s="720"/>
      <c r="W87" s="720"/>
      <c r="X87" s="720"/>
      <c r="Y87" s="720"/>
      <c r="Z87" s="720"/>
      <c r="AA87" s="720"/>
      <c r="AB87" s="720"/>
      <c r="AC87" s="720"/>
      <c r="AD87" s="720"/>
      <c r="AE87" s="720"/>
      <c r="AF87" s="720"/>
      <c r="AG87" s="720"/>
      <c r="AH87" s="720"/>
      <c r="AI87" s="720"/>
      <c r="AJ87" s="720"/>
      <c r="AK87" s="720"/>
      <c r="AL87" s="720"/>
      <c r="AM87" s="720"/>
      <c r="AN87" s="720"/>
      <c r="AO87" s="720"/>
      <c r="AP87" s="720"/>
      <c r="AQ87" s="720"/>
      <c r="AR87" s="720"/>
      <c r="AS87" s="720"/>
      <c r="AT87" s="720"/>
      <c r="AU87" s="720"/>
      <c r="AV87" s="720"/>
      <c r="AW87" s="720"/>
      <c r="AX87" s="720"/>
      <c r="AY87" s="720"/>
      <c r="AZ87" s="720"/>
      <c r="BA87" s="720"/>
      <c r="BB87" s="720"/>
      <c r="BC87" s="720"/>
      <c r="BD87" s="720"/>
      <c r="BE87" s="720"/>
      <c r="BF87" s="720"/>
      <c r="BG87" s="720"/>
      <c r="BH87" s="720"/>
      <c r="BI87" s="720"/>
      <c r="BJ87" s="720"/>
    </row>
    <row r="88" spans="1:62" ht="18" customHeight="1">
      <c r="A88" s="714"/>
      <c r="B88" s="714"/>
      <c r="C88" s="923"/>
      <c r="D88" s="923"/>
      <c r="E88" s="923"/>
      <c r="F88" s="923"/>
      <c r="G88" s="923"/>
      <c r="H88" s="923"/>
      <c r="I88" s="923"/>
      <c r="J88" s="923"/>
      <c r="K88" s="923"/>
      <c r="L88" s="923"/>
      <c r="M88" s="714"/>
      <c r="N88" s="718"/>
      <c r="O88" s="714"/>
      <c r="P88" s="714"/>
      <c r="Q88" s="714"/>
      <c r="R88" s="714"/>
      <c r="S88" s="714"/>
      <c r="T88" s="714"/>
      <c r="U88" s="714"/>
      <c r="V88" s="714"/>
      <c r="W88" s="714"/>
      <c r="X88" s="714"/>
      <c r="Y88" s="714"/>
      <c r="Z88" s="714"/>
      <c r="AA88" s="714"/>
      <c r="AB88" s="714"/>
      <c r="AC88" s="714"/>
      <c r="AD88" s="714"/>
      <c r="AE88" s="714"/>
      <c r="AF88" s="714"/>
      <c r="AG88" s="714"/>
      <c r="AH88" s="714"/>
      <c r="AI88" s="714"/>
      <c r="AJ88" s="714"/>
      <c r="AK88" s="714"/>
      <c r="AL88" s="714"/>
      <c r="AM88" s="714"/>
      <c r="AN88" s="714"/>
      <c r="AO88" s="714"/>
      <c r="AP88" s="714"/>
      <c r="AQ88" s="714"/>
      <c r="AR88" s="714"/>
      <c r="AS88" s="714"/>
      <c r="AT88" s="714"/>
      <c r="AU88" s="714"/>
      <c r="AV88" s="714"/>
      <c r="AW88" s="714"/>
      <c r="AX88" s="714"/>
      <c r="AY88" s="714"/>
      <c r="AZ88" s="714"/>
      <c r="BA88" s="714"/>
      <c r="BB88" s="714"/>
      <c r="BC88" s="714"/>
      <c r="BD88" s="713"/>
      <c r="BE88" s="713"/>
      <c r="BF88" s="713"/>
      <c r="BG88" s="713"/>
      <c r="BH88" s="713"/>
      <c r="BI88" s="713"/>
      <c r="BJ88" s="713"/>
    </row>
    <row r="89" spans="1:62" ht="18" customHeight="1">
      <c r="A89" s="715"/>
      <c r="B89" s="714"/>
      <c r="C89" s="714"/>
      <c r="D89" s="714"/>
      <c r="E89" s="714"/>
      <c r="F89" s="714"/>
      <c r="G89" s="714"/>
      <c r="H89" s="714"/>
      <c r="I89" s="714"/>
      <c r="J89" s="714"/>
      <c r="K89" s="714"/>
      <c r="L89" s="714"/>
      <c r="M89" s="714"/>
      <c r="N89" s="714"/>
      <c r="O89" s="714"/>
      <c r="P89" s="714"/>
      <c r="Q89" s="714"/>
      <c r="R89" s="714"/>
      <c r="S89" s="714"/>
      <c r="T89" s="714"/>
      <c r="U89" s="714"/>
      <c r="V89" s="714"/>
      <c r="W89" s="714"/>
      <c r="X89" s="714"/>
      <c r="Y89" s="714"/>
      <c r="Z89" s="714"/>
      <c r="AA89" s="714"/>
      <c r="AB89" s="714"/>
      <c r="AC89" s="714"/>
      <c r="AD89" s="714"/>
      <c r="AE89" s="714"/>
      <c r="AF89" s="714"/>
      <c r="AG89" s="714"/>
      <c r="AH89" s="714"/>
      <c r="AI89" s="714"/>
      <c r="AJ89" s="714"/>
      <c r="AK89" s="714"/>
      <c r="AL89" s="714"/>
      <c r="AM89" s="714"/>
      <c r="AN89" s="714"/>
      <c r="AO89" s="714"/>
      <c r="AP89" s="714"/>
      <c r="AQ89" s="714"/>
      <c r="AR89" s="714"/>
      <c r="AS89" s="714"/>
      <c r="AT89" s="714"/>
      <c r="AU89" s="714"/>
      <c r="AV89" s="714"/>
      <c r="AW89" s="714"/>
      <c r="AX89" s="714"/>
      <c r="AY89" s="714"/>
      <c r="AZ89" s="714"/>
      <c r="BA89" s="714"/>
      <c r="BB89" s="714"/>
      <c r="BC89" s="714"/>
      <c r="BD89" s="713"/>
      <c r="BE89" s="713"/>
      <c r="BF89" s="713"/>
      <c r="BG89" s="713"/>
      <c r="BH89" s="713"/>
      <c r="BI89" s="713"/>
      <c r="BJ89" s="713"/>
    </row>
    <row r="90" spans="1:62" ht="18" customHeight="1">
      <c r="A90" s="715"/>
      <c r="B90" s="716"/>
      <c r="C90" s="716"/>
      <c r="D90" s="716"/>
      <c r="E90" s="716"/>
      <c r="F90" s="716"/>
      <c r="G90" s="716"/>
      <c r="H90" s="716"/>
      <c r="I90" s="716"/>
      <c r="J90" s="716"/>
      <c r="K90" s="716"/>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530"/>
      <c r="AP90" s="530"/>
      <c r="AQ90" s="530"/>
      <c r="AR90" s="530"/>
      <c r="AS90" s="530"/>
      <c r="AT90" s="530"/>
      <c r="AU90" s="530"/>
      <c r="AV90" s="530"/>
      <c r="AW90" s="530"/>
      <c r="AX90" s="530"/>
      <c r="AY90" s="530"/>
      <c r="AZ90" s="530"/>
      <c r="BA90" s="530"/>
      <c r="BB90" s="530"/>
      <c r="BC90" s="530"/>
      <c r="BD90" s="582"/>
      <c r="BE90" s="582"/>
      <c r="BF90" s="582"/>
      <c r="BG90" s="582"/>
      <c r="BH90" s="582"/>
      <c r="BI90" s="582"/>
      <c r="BJ90" s="582"/>
    </row>
    <row r="91" spans="1:62" ht="18" customHeight="1">
      <c r="A91" s="527"/>
      <c r="B91" s="716"/>
      <c r="C91" s="716"/>
      <c r="D91" s="716"/>
      <c r="E91" s="716"/>
      <c r="F91" s="716"/>
      <c r="G91" s="716"/>
      <c r="H91" s="716"/>
      <c r="I91" s="716"/>
      <c r="J91" s="716"/>
      <c r="K91" s="716"/>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c r="AP91" s="530"/>
      <c r="AQ91" s="530"/>
      <c r="AR91" s="530"/>
      <c r="AS91" s="530"/>
      <c r="AT91" s="530"/>
      <c r="AU91" s="530"/>
      <c r="AV91" s="530"/>
      <c r="AW91" s="530"/>
      <c r="AX91" s="530"/>
      <c r="AY91" s="530"/>
      <c r="AZ91" s="530"/>
      <c r="BA91" s="530"/>
      <c r="BB91" s="530"/>
      <c r="BC91" s="530"/>
      <c r="BD91" s="582"/>
      <c r="BE91" s="582"/>
      <c r="BF91" s="582"/>
      <c r="BG91" s="582"/>
      <c r="BH91" s="582"/>
      <c r="BI91" s="582"/>
      <c r="BJ91" s="582"/>
    </row>
    <row r="92" spans="1:62" ht="18" customHeight="1">
      <c r="B92" s="527"/>
      <c r="C92" s="527"/>
      <c r="D92" s="528"/>
      <c r="E92" s="529"/>
      <c r="F92" s="529"/>
      <c r="G92" s="529"/>
      <c r="H92" s="528"/>
      <c r="I92" s="529"/>
      <c r="J92" s="597"/>
      <c r="K92" s="528"/>
      <c r="L92" s="529"/>
      <c r="M92" s="597"/>
      <c r="N92" s="528"/>
      <c r="O92" s="529"/>
      <c r="P92" s="529"/>
      <c r="Q92" s="602"/>
      <c r="R92" s="590"/>
      <c r="S92" s="590"/>
      <c r="T92" s="590"/>
      <c r="U92" s="590"/>
      <c r="V92" s="590"/>
      <c r="W92" s="590"/>
      <c r="X92" s="590"/>
      <c r="Y92" s="590"/>
      <c r="Z92" s="590"/>
      <c r="AA92" s="590"/>
      <c r="AB92" s="590"/>
      <c r="AC92" s="590"/>
      <c r="AD92" s="590"/>
      <c r="AE92" s="590"/>
      <c r="AF92" s="590"/>
      <c r="AG92" s="590"/>
      <c r="AH92" s="590"/>
      <c r="AI92" s="590"/>
      <c r="AJ92" s="590"/>
      <c r="AK92" s="590"/>
      <c r="AL92" s="590"/>
      <c r="AM92" s="590"/>
      <c r="AN92" s="590"/>
      <c r="AO92" s="590"/>
      <c r="AP92" s="590"/>
      <c r="AQ92" s="590"/>
      <c r="AR92" s="590"/>
      <c r="AS92" s="590"/>
      <c r="AT92" s="590"/>
      <c r="AU92" s="590"/>
      <c r="AV92" s="590"/>
      <c r="AW92" s="590"/>
      <c r="AX92" s="590"/>
      <c r="AY92" s="590"/>
      <c r="AZ92" s="590"/>
      <c r="BA92" s="590"/>
      <c r="BB92" s="590"/>
      <c r="BC92" s="590"/>
      <c r="BD92" s="582"/>
      <c r="BE92" s="582"/>
      <c r="BF92" s="582"/>
      <c r="BG92" s="582"/>
      <c r="BH92" s="582"/>
      <c r="BI92" s="582"/>
      <c r="BJ92" s="582"/>
    </row>
    <row r="100" spans="6:6" ht="18" customHeight="1">
      <c r="F100" s="914"/>
    </row>
    <row r="101" spans="6:6" ht="18" customHeight="1">
      <c r="F101" s="914"/>
    </row>
    <row r="102" spans="6:6" ht="18" customHeight="1">
      <c r="F102" s="914"/>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76" stopIfTrue="1" operator="between">
      <formula>#REF!</formula>
      <formula>#REF!</formula>
    </cfRule>
    <cfRule type="cellIs" dxfId="261" priority="177" stopIfTrue="1" operator="between">
      <formula>#REF!</formula>
      <formula>0</formula>
    </cfRule>
    <cfRule type="cellIs" dxfId="260" priority="178" stopIfTrue="1" operator="lessThan">
      <formula>0</formula>
    </cfRule>
  </conditionalFormatting>
  <conditionalFormatting sqref="F22 N27:N60 N70:N65537">
    <cfRule type="cellIs" dxfId="259" priority="58" stopIfTrue="1" operator="lessThan">
      <formula>0</formula>
    </cfRule>
  </conditionalFormatting>
  <conditionalFormatting sqref="F22:H22">
    <cfRule type="cellIs" dxfId="258" priority="57" stopIfTrue="1" operator="between">
      <formula>#REF!</formula>
      <formula>0</formula>
    </cfRule>
    <cfRule type="cellIs" dxfId="257" priority="56" stopIfTrue="1" operator="between">
      <formula>#REF!</formula>
      <formula>#REF!</formula>
    </cfRule>
  </conditionalFormatting>
  <conditionalFormatting sqref="G22:H22 O27:P60 O70:P65537">
    <cfRule type="cellIs" dxfId="256" priority="61" stopIfTrue="1" operator="lessThan">
      <formula>0</formula>
    </cfRule>
  </conditionalFormatting>
  <conditionalFormatting sqref="I10:J10">
    <cfRule type="cellIs" dxfId="255" priority="12" stopIfTrue="1" operator="between">
      <formula>#REF!</formula>
      <formula>#REF!</formula>
    </cfRule>
    <cfRule type="cellIs" dxfId="254" priority="13" stopIfTrue="1" operator="between">
      <formula>#REF!</formula>
      <formula>0</formula>
    </cfRule>
    <cfRule type="cellIs" dxfId="253" priority="14" stopIfTrue="1" operator="lessThan">
      <formula>0</formula>
    </cfRule>
  </conditionalFormatting>
  <conditionalFormatting sqref="J10">
    <cfRule type="cellIs" dxfId="252" priority="15" stopIfTrue="1" operator="between">
      <formula>#REF!</formula>
      <formula>#REF!</formula>
    </cfRule>
    <cfRule type="cellIs" dxfId="251" priority="16" stopIfTrue="1" operator="between">
      <formula>#REF!</formula>
      <formula>0</formula>
    </cfRule>
    <cfRule type="cellIs" dxfId="250" priority="17" stopIfTrue="1" operator="lessThan">
      <formula>0</formula>
    </cfRule>
  </conditionalFormatting>
  <conditionalFormatting sqref="N2 N4">
    <cfRule type="cellIs" dxfId="249" priority="571" stopIfTrue="1" operator="lessThan">
      <formula>0</formula>
    </cfRule>
  </conditionalFormatting>
  <conditionalFormatting sqref="N2 N4:O4 N27:P60 N62:P66 N68:P68 N70:P65537">
    <cfRule type="cellIs" dxfId="248" priority="570" stopIfTrue="1" operator="between">
      <formula>#REF!</formula>
      <formula>0</formula>
    </cfRule>
  </conditionalFormatting>
  <conditionalFormatting sqref="N12 N15 N9">
    <cfRule type="cellIs" dxfId="247" priority="595" stopIfTrue="1" operator="lessThan">
      <formula>0</formula>
    </cfRule>
  </conditionalFormatting>
  <conditionalFormatting sqref="N16">
    <cfRule type="cellIs" dxfId="246" priority="265" stopIfTrue="1" operator="lessThan">
      <formula>0</formula>
    </cfRule>
  </conditionalFormatting>
  <conditionalFormatting sqref="N16:N17">
    <cfRule type="cellIs" dxfId="245" priority="274" stopIfTrue="1" operator="lessThan">
      <formula>0</formula>
    </cfRule>
  </conditionalFormatting>
  <conditionalFormatting sqref="N18">
    <cfRule type="cellIs" dxfId="244" priority="621" stopIfTrue="1" operator="between">
      <formula>#REF!</formula>
      <formula>0</formula>
    </cfRule>
    <cfRule type="cellIs" dxfId="243" priority="620" stopIfTrue="1" operator="between">
      <formula>#REF!</formula>
      <formula>#REF!</formula>
    </cfRule>
    <cfRule type="cellIs" dxfId="242" priority="622" stopIfTrue="1" operator="lessThan">
      <formula>0</formula>
    </cfRule>
  </conditionalFormatting>
  <conditionalFormatting sqref="N20">
    <cfRule type="cellIs" dxfId="241" priority="478" stopIfTrue="1" operator="lessThan">
      <formula>0</formula>
    </cfRule>
  </conditionalFormatting>
  <conditionalFormatting sqref="N21">
    <cfRule type="cellIs" dxfId="240" priority="214" stopIfTrue="1" operator="lessThan">
      <formula>0</formula>
    </cfRule>
  </conditionalFormatting>
  <conditionalFormatting sqref="N25">
    <cfRule type="cellIs" dxfId="239" priority="580" stopIfTrue="1" operator="lessThan">
      <formula>0</formula>
    </cfRule>
  </conditionalFormatting>
  <conditionalFormatting sqref="N26">
    <cfRule type="cellIs" dxfId="238" priority="283" stopIfTrue="1" operator="lessThan">
      <formula>0</formula>
    </cfRule>
  </conditionalFormatting>
  <conditionalFormatting sqref="N28">
    <cfRule type="cellIs" dxfId="237" priority="424" stopIfTrue="1" operator="lessThan">
      <formula>0</formula>
    </cfRule>
  </conditionalFormatting>
  <conditionalFormatting sqref="N31">
    <cfRule type="cellIs" dxfId="236" priority="505" stopIfTrue="1" operator="lessThan">
      <formula>0</formula>
    </cfRule>
  </conditionalFormatting>
  <conditionalFormatting sqref="N34">
    <cfRule type="cellIs" dxfId="235" priority="232" stopIfTrue="1" operator="lessThan">
      <formula>0</formula>
    </cfRule>
  </conditionalFormatting>
  <conditionalFormatting sqref="N35:N49">
    <cfRule type="cellIs" dxfId="234" priority="166" stopIfTrue="1" operator="lessThan">
      <formula>0</formula>
    </cfRule>
  </conditionalFormatting>
  <conditionalFormatting sqref="N62:N66">
    <cfRule type="cellIs" dxfId="233" priority="1" stopIfTrue="1" operator="lessThan">
      <formula>0</formula>
    </cfRule>
  </conditionalFormatting>
  <conditionalFormatting sqref="N67:N68">
    <cfRule type="cellIs" dxfId="232" priority="8" stopIfTrue="1" operator="lessThan">
      <formula>0</formula>
    </cfRule>
  </conditionalFormatting>
  <conditionalFormatting sqref="N9:P9 P11:P23">
    <cfRule type="cellIs" dxfId="231" priority="585" stopIfTrue="1" operator="between">
      <formula>#REF!</formula>
      <formula>0</formula>
    </cfRule>
  </conditionalFormatting>
  <conditionalFormatting sqref="N12:P12 N15:P15">
    <cfRule type="cellIs" dxfId="230" priority="593" stopIfTrue="1" operator="between">
      <formula>#REF!</formula>
      <formula>#REF!</formula>
    </cfRule>
    <cfRule type="cellIs" dxfId="229" priority="594" stopIfTrue="1" operator="between">
      <formula>#REF!</formula>
      <formula>0</formula>
    </cfRule>
  </conditionalFormatting>
  <conditionalFormatting sqref="N14:P14">
    <cfRule type="cellIs" dxfId="228" priority="36" stopIfTrue="1" operator="between">
      <formula>#REF!</formula>
      <formula>#REF!</formula>
    </cfRule>
    <cfRule type="cellIs" dxfId="227" priority="37" stopIfTrue="1" operator="between">
      <formula>#REF!</formula>
      <formula>0</formula>
    </cfRule>
    <cfRule type="cellIs" dxfId="226" priority="38" stopIfTrue="1" operator="between">
      <formula>#REF!</formula>
      <formula>#REF!</formula>
    </cfRule>
    <cfRule type="cellIs" dxfId="225" priority="39" stopIfTrue="1" operator="between">
      <formula>#REF!</formula>
      <formula>0</formula>
    </cfRule>
  </conditionalFormatting>
  <conditionalFormatting sqref="N16:P23 N25:P26">
    <cfRule type="cellIs" dxfId="224" priority="272" stopIfTrue="1" operator="between">
      <formula>#REF!</formula>
      <formula>#REF!</formula>
    </cfRule>
    <cfRule type="cellIs" dxfId="223" priority="273" stopIfTrue="1" operator="between">
      <formula>#REF!</formula>
      <formula>0</formula>
    </cfRule>
  </conditionalFormatting>
  <conditionalFormatting sqref="N16:P23 N25:P34">
    <cfRule type="cellIs" dxfId="222" priority="230" stopIfTrue="1" operator="between">
      <formula>#REF!</formula>
      <formula>#REF!</formula>
    </cfRule>
    <cfRule type="cellIs" dxfId="221" priority="231" stopIfTrue="1" operator="between">
      <formula>#REF!</formula>
      <formula>0</formula>
    </cfRule>
  </conditionalFormatting>
  <conditionalFormatting sqref="N20:P23 N25:P28">
    <cfRule type="cellIs" dxfId="220" priority="423" stopIfTrue="1" operator="between">
      <formula>#REF!</formula>
      <formula>0</formula>
    </cfRule>
  </conditionalFormatting>
  <conditionalFormatting sqref="N21:P23 N25:P49">
    <cfRule type="cellIs" dxfId="219" priority="165" stopIfTrue="1" operator="between">
      <formula>#REF!</formula>
      <formula>0</formula>
    </cfRule>
  </conditionalFormatting>
  <conditionalFormatting sqref="N25:P25">
    <cfRule type="cellIs" dxfId="218" priority="579" stopIfTrue="1" operator="between">
      <formula>#REF!</formula>
      <formula>0</formula>
    </cfRule>
    <cfRule type="cellIs" dxfId="217" priority="578" stopIfTrue="1" operator="between">
      <formula>#REF!</formula>
      <formula>#REF!</formula>
    </cfRule>
  </conditionalFormatting>
  <conditionalFormatting sqref="N25:P28 N20:P23">
    <cfRule type="cellIs" dxfId="216" priority="422" stopIfTrue="1" operator="between">
      <formula>#REF!</formula>
      <formula>#REF!</formula>
    </cfRule>
  </conditionalFormatting>
  <conditionalFormatting sqref="N25:P50 N21:P23">
    <cfRule type="cellIs" dxfId="215" priority="164" stopIfTrue="1" operator="between">
      <formula>#REF!</formula>
      <formula>#REF!</formula>
    </cfRule>
  </conditionalFormatting>
  <conditionalFormatting sqref="N67:P67">
    <cfRule type="cellIs" dxfId="214" priority="6" stopIfTrue="1" operator="between">
      <formula>#REF!</formula>
      <formula>#REF!</formula>
    </cfRule>
    <cfRule type="cellIs" dxfId="213" priority="7" stopIfTrue="1" operator="between">
      <formula>#REF!</formula>
      <formula>0</formula>
    </cfRule>
  </conditionalFormatting>
  <conditionalFormatting sqref="N31:AL31">
    <cfRule type="cellIs" dxfId="212" priority="315" stopIfTrue="1" operator="between">
      <formula>#REF!</formula>
      <formula>0</formula>
    </cfRule>
    <cfRule type="cellIs" dxfId="211" priority="308" stopIfTrue="1" operator="between">
      <formula>#REF!</formula>
      <formula>#REF!</formula>
    </cfRule>
  </conditionalFormatting>
  <conditionalFormatting sqref="O4">
    <cfRule type="cellIs" dxfId="210" priority="574" stopIfTrue="1" operator="lessThan">
      <formula>0</formula>
    </cfRule>
  </conditionalFormatting>
  <conditionalFormatting sqref="O2:P7 N4:O4 N27:P60 N70:P65537 N68:P68 N62:P66 N2">
    <cfRule type="cellIs" dxfId="209" priority="569" stopIfTrue="1" operator="between">
      <formula>#REF!</formula>
      <formula>#REF!</formula>
    </cfRule>
  </conditionalFormatting>
  <conditionalFormatting sqref="O2:P7 O11:P23 O25:P31">
    <cfRule type="cellIs" dxfId="208" priority="508" stopIfTrue="1" operator="lessThan">
      <formula>0</formula>
    </cfRule>
  </conditionalFormatting>
  <conditionalFormatting sqref="O9:P9 P11:P23">
    <cfRule type="cellIs" dxfId="207" priority="586" stopIfTrue="1" operator="lessThan">
      <formula>0</formula>
    </cfRule>
  </conditionalFormatting>
  <conditionalFormatting sqref="O9:P10">
    <cfRule type="cellIs" dxfId="206" priority="18" stopIfTrue="1" operator="between">
      <formula>#REF!</formula>
      <formula>#REF!</formula>
    </cfRule>
    <cfRule type="cellIs" dxfId="205" priority="20" stopIfTrue="1" operator="lessThan">
      <formula>0</formula>
    </cfRule>
    <cfRule type="cellIs" dxfId="204" priority="19" stopIfTrue="1" operator="between">
      <formula>#REF!</formula>
      <formula>0</formula>
    </cfRule>
  </conditionalFormatting>
  <conditionalFormatting sqref="O11:P23 O25:P31 O2:P7">
    <cfRule type="cellIs" dxfId="203" priority="507" stopIfTrue="1" operator="between">
      <formula>#REF!</formula>
      <formula>0</formula>
    </cfRule>
  </conditionalFormatting>
  <conditionalFormatting sqref="O11:P23 O25:P31">
    <cfRule type="cellIs" dxfId="202" priority="506" stopIfTrue="1" operator="between">
      <formula>#REF!</formula>
      <formula>#REF!</formula>
    </cfRule>
  </conditionalFormatting>
  <conditionalFormatting sqref="O12:P12 O15:P15">
    <cfRule type="cellIs" dxfId="201" priority="598" stopIfTrue="1" operator="lessThan">
      <formula>0</formula>
    </cfRule>
  </conditionalFormatting>
  <conditionalFormatting sqref="O14:P14">
    <cfRule type="cellIs" dxfId="200" priority="40" stopIfTrue="1" operator="lessThan">
      <formula>0</formula>
    </cfRule>
  </conditionalFormatting>
  <conditionalFormatting sqref="O16:P16">
    <cfRule type="cellIs" dxfId="199" priority="268" stopIfTrue="1" operator="lessThan">
      <formula>0</formula>
    </cfRule>
  </conditionalFormatting>
  <conditionalFormatting sqref="O16:P23 O25:P26">
    <cfRule type="cellIs" dxfId="198" priority="277" stopIfTrue="1" operator="lessThan">
      <formula>0</formula>
    </cfRule>
  </conditionalFormatting>
  <conditionalFormatting sqref="O20:P23 O25:P28">
    <cfRule type="cellIs" dxfId="197" priority="427" stopIfTrue="1" operator="lessThan">
      <formula>0</formula>
    </cfRule>
  </conditionalFormatting>
  <conditionalFormatting sqref="O21:P23 O25:P49">
    <cfRule type="cellIs" dxfId="196" priority="169" stopIfTrue="1" operator="lessThan">
      <formula>0</formula>
    </cfRule>
  </conditionalFormatting>
  <conditionalFormatting sqref="O25:P25">
    <cfRule type="cellIs" dxfId="195" priority="583" stopIfTrue="1" operator="lessThan">
      <formula>0</formula>
    </cfRule>
  </conditionalFormatting>
  <conditionalFormatting sqref="O34:P34">
    <cfRule type="cellIs" dxfId="194" priority="235" stopIfTrue="1" operator="lessThan">
      <formula>0</formula>
    </cfRule>
  </conditionalFormatting>
  <conditionalFormatting sqref="O62:P68">
    <cfRule type="cellIs" dxfId="193" priority="2" stopIfTrue="1" operator="lessThan">
      <formula>0</formula>
    </cfRule>
  </conditionalFormatting>
  <conditionalFormatting sqref="P3:P5">
    <cfRule type="cellIs" dxfId="192" priority="577" stopIfTrue="1" operator="lessThan">
      <formula>0</formula>
    </cfRule>
    <cfRule type="cellIs" dxfId="191" priority="576" stopIfTrue="1" operator="between">
      <formula>#REF!</formula>
      <formula>0</formula>
    </cfRule>
    <cfRule type="cellIs" dxfId="190" priority="575" stopIfTrue="1" operator="between">
      <formula>#REF!</formula>
      <formula>#REF!</formula>
    </cfRule>
  </conditionalFormatting>
  <conditionalFormatting sqref="P10">
    <cfRule type="cellIs" dxfId="189" priority="21" stopIfTrue="1" operator="between">
      <formula>#REF!</formula>
      <formula>#REF!</formula>
    </cfRule>
    <cfRule type="cellIs" dxfId="188" priority="22" stopIfTrue="1" operator="between">
      <formula>#REF!</formula>
      <formula>0</formula>
    </cfRule>
    <cfRule type="cellIs" dxfId="187" priority="23" stopIfTrue="1" operator="lessThan">
      <formula>0</formula>
    </cfRule>
  </conditionalFormatting>
  <conditionalFormatting sqref="P11:P23 N9:P9">
    <cfRule type="cellIs" dxfId="186" priority="584" stopIfTrue="1" operator="between">
      <formula>#REF!</formula>
      <formula>#REF!</formula>
    </cfRule>
  </conditionalFormatting>
  <conditionalFormatting sqref="Q26:R26">
    <cfRule type="cellIs" dxfId="185" priority="199" stopIfTrue="1" operator="lessThan">
      <formula>0</formula>
    </cfRule>
    <cfRule type="cellIs" dxfId="184" priority="198" stopIfTrue="1" operator="between">
      <formula>#REF!</formula>
      <formula>0</formula>
    </cfRule>
    <cfRule type="cellIs" dxfId="183" priority="197" stopIfTrue="1" operator="between">
      <formula>#REF!</formula>
      <formula>#REF!</formula>
    </cfRule>
  </conditionalFormatting>
  <conditionalFormatting sqref="R22">
    <cfRule type="cellIs" dxfId="182" priority="55" stopIfTrue="1" operator="lessThan">
      <formula>0</formula>
    </cfRule>
    <cfRule type="cellIs" dxfId="181" priority="53" stopIfTrue="1" operator="between">
      <formula>#REF!</formula>
      <formula>#REF!</formula>
    </cfRule>
    <cfRule type="cellIs" dxfId="180" priority="54" stopIfTrue="1" operator="between">
      <formula>#REF!</formula>
      <formula>0</formula>
    </cfRule>
  </conditionalFormatting>
  <conditionalFormatting sqref="X22">
    <cfRule type="cellIs" dxfId="179" priority="92" stopIfTrue="1" operator="between">
      <formula>#REF!</formula>
      <formula>#REF!</formula>
    </cfRule>
    <cfRule type="cellIs" dxfId="178" priority="93" stopIfTrue="1" operator="between">
      <formula>#REF!</formula>
      <formula>0</formula>
    </cfRule>
    <cfRule type="cellIs" dxfId="177" priority="94" stopIfTrue="1" operator="lessThan">
      <formula>0</formula>
    </cfRule>
  </conditionalFormatting>
  <conditionalFormatting sqref="Z30">
    <cfRule type="cellIs" dxfId="176" priority="541" stopIfTrue="1" operator="lessThan">
      <formula>0</formula>
    </cfRule>
  </conditionalFormatting>
  <conditionalFormatting sqref="Z30:AB30">
    <cfRule type="cellIs" dxfId="175" priority="539" stopIfTrue="1" operator="between">
      <formula>#REF!</formula>
      <formula>#REF!</formula>
    </cfRule>
    <cfRule type="cellIs" dxfId="174" priority="540" stopIfTrue="1" operator="between">
      <formula>#REF!</formula>
      <formula>0</formula>
    </cfRule>
  </conditionalFormatting>
  <conditionalFormatting sqref="AA30:AB30">
    <cfRule type="cellIs" dxfId="173" priority="544" stopIfTrue="1" operator="lessThan">
      <formula>0</formula>
    </cfRule>
  </conditionalFormatting>
  <conditionalFormatting sqref="AJ22">
    <cfRule type="cellIs" dxfId="172" priority="85" stopIfTrue="1" operator="lessThan">
      <formula>0</formula>
    </cfRule>
  </conditionalFormatting>
  <conditionalFormatting sqref="AJ31">
    <cfRule type="cellIs" dxfId="171" priority="310" stopIfTrue="1" operator="lessThan">
      <formula>0</formula>
    </cfRule>
  </conditionalFormatting>
  <conditionalFormatting sqref="AJ34">
    <cfRule type="cellIs" dxfId="170" priority="223" stopIfTrue="1" operator="lessThan">
      <formula>0</formula>
    </cfRule>
    <cfRule type="cellIs" dxfId="169" priority="222" stopIfTrue="1" operator="between">
      <formula>#REF!</formula>
      <formula>0</formula>
    </cfRule>
    <cfRule type="cellIs" dxfId="168" priority="221" stopIfTrue="1" operator="between">
      <formula>#REF!</formula>
      <formula>#REF!</formula>
    </cfRule>
  </conditionalFormatting>
  <conditionalFormatting sqref="AJ22:AK22">
    <cfRule type="cellIs" dxfId="167" priority="84" stopIfTrue="1" operator="between">
      <formula>#REF!</formula>
      <formula>0</formula>
    </cfRule>
    <cfRule type="cellIs" dxfId="166" priority="83" stopIfTrue="1" operator="between">
      <formula>#REF!</formula>
      <formula>#REF!</formula>
    </cfRule>
  </conditionalFormatting>
  <conditionalFormatting sqref="AJ26:AK26">
    <cfRule type="cellIs" dxfId="165" priority="193" stopIfTrue="1" operator="lessThan">
      <formula>0</formula>
    </cfRule>
    <cfRule type="cellIs" dxfId="164" priority="192" stopIfTrue="1" operator="between">
      <formula>#REF!</formula>
      <formula>0</formula>
    </cfRule>
    <cfRule type="cellIs" dxfId="163" priority="191" stopIfTrue="1" operator="between">
      <formula>#REF!</formula>
      <formula>#REF!</formula>
    </cfRule>
  </conditionalFormatting>
  <conditionalFormatting sqref="AJ31:AK31">
    <cfRule type="cellIs" dxfId="162" priority="309" stopIfTrue="1" operator="between">
      <formula>#REF!</formula>
      <formula>0</formula>
    </cfRule>
  </conditionalFormatting>
  <conditionalFormatting sqref="AJ28:AL28">
    <cfRule type="cellIs" dxfId="161" priority="301" stopIfTrue="1" operator="lessThan">
      <formula>0</formula>
    </cfRule>
    <cfRule type="cellIs" dxfId="160" priority="300" stopIfTrue="1" operator="between">
      <formula>#REF!</formula>
      <formula>0</formula>
    </cfRule>
    <cfRule type="cellIs" dxfId="159" priority="299" stopIfTrue="1" operator="between">
      <formula>#REF!</formula>
      <formula>#REF!</formula>
    </cfRule>
  </conditionalFormatting>
  <conditionalFormatting sqref="AK22">
    <cfRule type="cellIs" dxfId="158" priority="88" stopIfTrue="1" operator="lessThan">
      <formula>0</formula>
    </cfRule>
  </conditionalFormatting>
  <conditionalFormatting sqref="AK31">
    <cfRule type="cellIs" dxfId="157" priority="313" stopIfTrue="1" operator="lessThan">
      <formula>0</formula>
    </cfRule>
  </conditionalFormatting>
  <conditionalFormatting sqref="AK29:AL34">
    <cfRule type="cellIs" dxfId="156" priority="226" stopIfTrue="1" operator="lessThan">
      <formula>0</formula>
    </cfRule>
    <cfRule type="cellIs" dxfId="155" priority="224" stopIfTrue="1" operator="between">
      <formula>#REF!</formula>
      <formula>#REF!</formula>
    </cfRule>
    <cfRule type="cellIs" dxfId="154" priority="225" stopIfTrue="1" operator="between">
      <formula>#REF!</formula>
      <formula>0</formula>
    </cfRule>
  </conditionalFormatting>
  <conditionalFormatting sqref="AL31">
    <cfRule type="cellIs" dxfId="153" priority="316"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7"/>
  <sheetViews>
    <sheetView tabSelected="1" view="pageBreakPreview" topLeftCell="A58" zoomScale="69" zoomScaleNormal="50" zoomScaleSheetLayoutView="69" zoomScalePageLayoutView="60" workbookViewId="0">
      <selection activeCell="M84" sqref="M8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59" t="s">
        <v>80</v>
      </c>
      <c r="D2" s="18" t="s">
        <v>81</v>
      </c>
      <c r="E2" s="967">
        <v>45223</v>
      </c>
      <c r="G2" s="19"/>
      <c r="H2" s="16"/>
      <c r="I2" s="102"/>
      <c r="J2" s="102"/>
      <c r="K2" s="15"/>
      <c r="L2" s="15"/>
      <c r="M2" s="16"/>
      <c r="N2" s="103"/>
      <c r="O2" s="104"/>
      <c r="P2" s="103"/>
      <c r="Q2" s="217"/>
      <c r="R2" s="15"/>
    </row>
    <row r="3" spans="1:26">
      <c r="A3" s="13"/>
      <c r="B3" s="20" t="s">
        <v>82</v>
      </c>
      <c r="C3" s="960"/>
      <c r="D3" s="21" t="s">
        <v>83</v>
      </c>
      <c r="E3" s="968"/>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33" t="s">
        <v>90</v>
      </c>
      <c r="F9" s="934"/>
      <c r="G9" s="934"/>
      <c r="H9" s="934"/>
      <c r="I9" s="935" t="s">
        <v>91</v>
      </c>
      <c r="J9" s="936"/>
      <c r="K9" s="936"/>
      <c r="L9" s="936"/>
      <c r="M9" s="937" t="s">
        <v>92</v>
      </c>
      <c r="N9" s="938"/>
      <c r="O9" s="938"/>
      <c r="P9" s="938"/>
      <c r="Q9" s="939"/>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40" t="s">
        <v>102</v>
      </c>
      <c r="O10" s="941"/>
      <c r="P10" s="942" t="s">
        <v>103</v>
      </c>
      <c r="Q10" s="943"/>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61">
        <f>4826.8+1.2</f>
        <v>4828</v>
      </c>
      <c r="E12" s="969" t="s">
        <v>294</v>
      </c>
      <c r="F12" s="40"/>
      <c r="G12" s="41"/>
      <c r="H12" s="42"/>
      <c r="I12" s="116"/>
      <c r="J12" s="117"/>
      <c r="K12" s="117"/>
      <c r="L12" s="118" t="s">
        <v>119</v>
      </c>
      <c r="M12" s="946" t="s">
        <v>120</v>
      </c>
      <c r="N12" s="948"/>
      <c r="O12" s="948"/>
      <c r="P12" s="948"/>
      <c r="Q12" s="947"/>
      <c r="R12" s="225"/>
      <c r="S12" s="25"/>
      <c r="T12" s="226" t="str">
        <f ca="1">IF(O12="","",(O12-TODAY()))</f>
        <v/>
      </c>
      <c r="U12" s="227"/>
    </row>
    <row r="13" spans="1:26" ht="18" customHeight="1">
      <c r="A13" s="22"/>
      <c r="B13" s="43"/>
      <c r="C13" s="43"/>
      <c r="D13" s="962"/>
      <c r="E13" s="970"/>
      <c r="F13" s="45"/>
      <c r="G13" s="46"/>
      <c r="H13" s="47"/>
      <c r="I13" s="119"/>
      <c r="J13" s="120"/>
      <c r="K13" s="120"/>
      <c r="L13" s="121"/>
      <c r="M13" s="122" t="s">
        <v>121</v>
      </c>
      <c r="N13" s="123">
        <f>4808.4+25</f>
        <v>4833.3999999999996</v>
      </c>
      <c r="O13" s="124"/>
      <c r="P13" s="125">
        <f>N13-D12</f>
        <v>5.3999999999996362</v>
      </c>
      <c r="Q13" s="228"/>
      <c r="R13" s="60" t="s">
        <v>122</v>
      </c>
      <c r="S13" s="25"/>
      <c r="T13" s="226"/>
      <c r="U13" s="227"/>
      <c r="Z13" s="276"/>
    </row>
    <row r="14" spans="1:26" ht="18" customHeight="1">
      <c r="A14" s="22"/>
      <c r="B14" s="43"/>
      <c r="C14" s="43"/>
      <c r="D14" s="962"/>
      <c r="E14" s="970"/>
      <c r="F14" s="45"/>
      <c r="G14" s="46"/>
      <c r="H14" s="47"/>
      <c r="I14" s="119"/>
      <c r="J14" s="120"/>
      <c r="K14" s="120"/>
      <c r="L14" s="121"/>
      <c r="M14" s="126" t="s">
        <v>123</v>
      </c>
      <c r="N14" s="127">
        <f>4790.1+50</f>
        <v>4840.1000000000004</v>
      </c>
      <c r="O14" s="128"/>
      <c r="P14" s="129">
        <f>N14-D12</f>
        <v>12.100000000000364</v>
      </c>
      <c r="Q14" s="229"/>
      <c r="R14" s="230" t="s">
        <v>124</v>
      </c>
      <c r="S14" s="25"/>
      <c r="T14" s="226"/>
      <c r="U14" s="227"/>
    </row>
    <row r="15" spans="1:26" ht="18" customHeight="1">
      <c r="A15" s="22"/>
      <c r="B15" s="43"/>
      <c r="C15" s="43"/>
      <c r="D15" s="962"/>
      <c r="E15" s="970"/>
      <c r="F15" s="45"/>
      <c r="G15" s="48"/>
      <c r="H15" s="47"/>
      <c r="I15" s="119"/>
      <c r="J15" s="120"/>
      <c r="K15" s="120"/>
      <c r="L15" s="121"/>
      <c r="M15" s="126" t="s">
        <v>125</v>
      </c>
      <c r="N15" s="127">
        <f>4790.1+100</f>
        <v>4890.1000000000004</v>
      </c>
      <c r="O15" s="128"/>
      <c r="P15" s="127">
        <f>N15-D12</f>
        <v>62.100000000000364</v>
      </c>
      <c r="Q15" s="231"/>
      <c r="R15" s="232" t="s">
        <v>126</v>
      </c>
      <c r="S15" s="25"/>
      <c r="T15" s="226"/>
      <c r="U15" s="227"/>
    </row>
    <row r="16" spans="1:26" ht="18" customHeight="1">
      <c r="A16" s="22"/>
      <c r="B16" s="43"/>
      <c r="C16" s="43"/>
      <c r="D16" s="962"/>
      <c r="E16" s="970"/>
      <c r="F16" s="45"/>
      <c r="G16" s="48"/>
      <c r="H16" s="47"/>
      <c r="I16" s="119"/>
      <c r="J16" s="120"/>
      <c r="K16" s="120"/>
      <c r="L16" s="121" t="s">
        <v>23</v>
      </c>
      <c r="M16" s="126" t="s">
        <v>127</v>
      </c>
      <c r="N16" s="127">
        <f>4781.1+150</f>
        <v>4931.1000000000004</v>
      </c>
      <c r="O16" s="128"/>
      <c r="P16" s="130">
        <f>N16-D12</f>
        <v>103.10000000000036</v>
      </c>
      <c r="Q16" s="231"/>
      <c r="R16" s="233"/>
      <c r="S16" s="25"/>
      <c r="T16" s="226"/>
      <c r="U16" s="227"/>
    </row>
    <row r="17" spans="1:26" ht="18" customHeight="1">
      <c r="A17" s="22"/>
      <c r="B17" s="43"/>
      <c r="C17" s="43"/>
      <c r="D17" s="962"/>
      <c r="E17" s="970"/>
      <c r="F17" s="45"/>
      <c r="G17" s="49"/>
      <c r="H17" s="47"/>
      <c r="I17" s="119"/>
      <c r="J17" s="120"/>
      <c r="K17" s="120"/>
      <c r="L17" s="121"/>
      <c r="M17" s="131" t="s">
        <v>128</v>
      </c>
      <c r="N17" s="132"/>
      <c r="O17" s="133">
        <v>45236</v>
      </c>
      <c r="P17" s="134"/>
      <c r="Q17" s="234">
        <f>O17-E2</f>
        <v>13</v>
      </c>
      <c r="R17" s="235" t="s">
        <v>129</v>
      </c>
      <c r="S17" s="25"/>
      <c r="T17" s="226"/>
      <c r="U17" s="227"/>
    </row>
    <row r="18" spans="1:26" ht="18" customHeight="1">
      <c r="A18" s="22"/>
      <c r="B18" s="43"/>
      <c r="C18" s="43"/>
      <c r="D18" s="962"/>
      <c r="E18" s="970"/>
      <c r="F18" s="50"/>
      <c r="G18" s="49"/>
      <c r="H18" s="51"/>
      <c r="I18" s="119"/>
      <c r="J18" s="120"/>
      <c r="K18" s="120"/>
      <c r="L18" s="121"/>
      <c r="M18" s="135" t="s">
        <v>130</v>
      </c>
      <c r="N18" s="136"/>
      <c r="O18" s="137">
        <v>45225</v>
      </c>
      <c r="P18" s="138"/>
      <c r="Q18" s="236">
        <f>O18-E2</f>
        <v>2</v>
      </c>
      <c r="R18" s="237" t="s">
        <v>126</v>
      </c>
      <c r="S18" s="25"/>
      <c r="T18" s="226" t="str">
        <f ca="1">IF(O14="","",(O14-TODAY()))</f>
        <v/>
      </c>
      <c r="U18" s="227"/>
      <c r="Z18" s="5"/>
    </row>
    <row r="19" spans="1:26" ht="18" customHeight="1">
      <c r="A19" s="22"/>
      <c r="B19" s="43"/>
      <c r="C19" s="43"/>
      <c r="D19" s="962"/>
      <c r="E19" s="970"/>
      <c r="F19" s="45"/>
      <c r="G19" s="49"/>
      <c r="H19" s="52"/>
      <c r="I19" s="119"/>
      <c r="J19" s="120"/>
      <c r="K19" s="120"/>
      <c r="L19" s="121"/>
      <c r="M19" s="135" t="s">
        <v>131</v>
      </c>
      <c r="N19" s="136"/>
      <c r="O19" s="137">
        <v>45275</v>
      </c>
      <c r="P19" s="138"/>
      <c r="Q19" s="238">
        <f>O19-E2</f>
        <v>52</v>
      </c>
      <c r="R19" s="239" t="s">
        <v>132</v>
      </c>
      <c r="S19" s="25"/>
      <c r="T19" s="226"/>
      <c r="U19" s="227"/>
      <c r="Z19" s="5"/>
    </row>
    <row r="20" spans="1:26" ht="18" customHeight="1">
      <c r="A20" s="22"/>
      <c r="B20" s="43"/>
      <c r="C20" s="43"/>
      <c r="D20" s="962"/>
      <c r="E20" s="970"/>
      <c r="F20" s="45"/>
      <c r="G20" s="49"/>
      <c r="H20" s="47"/>
      <c r="I20" s="119"/>
      <c r="J20" s="120"/>
      <c r="K20" s="120"/>
      <c r="L20" s="121"/>
      <c r="M20" s="122" t="s">
        <v>133</v>
      </c>
      <c r="N20" s="139"/>
      <c r="O20" s="137">
        <v>45227</v>
      </c>
      <c r="P20" s="138"/>
      <c r="Q20" s="238">
        <f>O20-E2</f>
        <v>4</v>
      </c>
      <c r="R20" s="239" t="s">
        <v>134</v>
      </c>
      <c r="S20" s="25"/>
      <c r="T20" s="226"/>
      <c r="U20" s="227"/>
      <c r="Z20" s="5"/>
    </row>
    <row r="21" spans="1:26" ht="18" customHeight="1">
      <c r="A21" s="22"/>
      <c r="B21" s="43"/>
      <c r="C21" s="43"/>
      <c r="D21" s="962"/>
      <c r="E21" s="970"/>
      <c r="F21" s="45"/>
      <c r="G21" s="49"/>
      <c r="H21" s="47"/>
      <c r="I21" s="119"/>
      <c r="J21" s="120"/>
      <c r="K21" s="120"/>
      <c r="L21" s="121"/>
      <c r="M21" s="141" t="s">
        <v>135</v>
      </c>
      <c r="N21" s="142"/>
      <c r="O21" s="143">
        <v>45231</v>
      </c>
      <c r="P21" s="142"/>
      <c r="Q21" s="240">
        <f>O21-E2</f>
        <v>8</v>
      </c>
      <c r="R21" s="241" t="s">
        <v>136</v>
      </c>
      <c r="S21" s="25"/>
      <c r="T21" s="226"/>
      <c r="U21" s="227"/>
      <c r="Z21" s="5"/>
    </row>
    <row r="22" spans="1:26" ht="18" customHeight="1">
      <c r="A22" s="22"/>
      <c r="B22" s="43"/>
      <c r="C22" s="43"/>
      <c r="D22" s="962"/>
      <c r="E22" s="970"/>
      <c r="F22" s="45"/>
      <c r="G22" s="49"/>
      <c r="H22" s="47"/>
      <c r="I22" s="119"/>
      <c r="J22" s="120"/>
      <c r="K22" s="120"/>
      <c r="L22" s="121"/>
      <c r="M22" s="144"/>
      <c r="N22" s="145"/>
      <c r="O22" s="146" t="s">
        <v>137</v>
      </c>
      <c r="P22" s="145"/>
      <c r="Q22" s="242"/>
      <c r="R22" s="243"/>
      <c r="S22" s="25"/>
      <c r="T22" s="226"/>
      <c r="U22" s="227"/>
      <c r="Z22" s="5"/>
    </row>
    <row r="23" spans="1:26" ht="21.75" customHeight="1">
      <c r="A23" s="22"/>
      <c r="B23" s="43"/>
      <c r="C23" s="43"/>
      <c r="D23" s="962"/>
      <c r="E23" s="970"/>
      <c r="F23" s="45"/>
      <c r="G23" s="46"/>
      <c r="H23" s="47"/>
      <c r="I23" s="119"/>
      <c r="J23" s="120"/>
      <c r="K23" s="120"/>
      <c r="L23" s="121"/>
      <c r="M23" s="135" t="s">
        <v>138</v>
      </c>
      <c r="N23" s="127">
        <f>4790.1+50</f>
        <v>4840.1000000000004</v>
      </c>
      <c r="O23" s="147">
        <v>45251</v>
      </c>
      <c r="P23" s="148">
        <f>N23-D12</f>
        <v>12.100000000000364</v>
      </c>
      <c r="Q23" s="238">
        <f>O23-E2</f>
        <v>28</v>
      </c>
      <c r="R23" s="244" t="s">
        <v>139</v>
      </c>
      <c r="S23" s="25"/>
      <c r="T23" s="226"/>
      <c r="U23" s="227"/>
      <c r="Z23" s="5"/>
    </row>
    <row r="24" spans="1:26" ht="18" customHeight="1">
      <c r="A24" s="22"/>
      <c r="B24" s="53" t="s">
        <v>140</v>
      </c>
      <c r="C24" s="43"/>
      <c r="D24" s="962"/>
      <c r="E24" s="970"/>
      <c r="F24" s="45"/>
      <c r="G24" s="46"/>
      <c r="H24" s="47"/>
      <c r="I24" s="119"/>
      <c r="J24" s="120"/>
      <c r="K24" s="120"/>
      <c r="L24" s="121"/>
      <c r="M24" s="135" t="s">
        <v>141</v>
      </c>
      <c r="N24" s="149"/>
      <c r="O24" s="147">
        <v>45274</v>
      </c>
      <c r="P24" s="149"/>
      <c r="Q24" s="245">
        <f>O24-E2</f>
        <v>51</v>
      </c>
      <c r="R24" s="246" t="s">
        <v>126</v>
      </c>
      <c r="S24" s="25"/>
      <c r="T24" s="226"/>
      <c r="U24" s="227"/>
      <c r="Z24" s="5"/>
    </row>
    <row r="25" spans="1:26" ht="18" customHeight="1">
      <c r="A25" s="22"/>
      <c r="B25" s="54">
        <v>31307</v>
      </c>
      <c r="C25" s="43"/>
      <c r="D25" s="962"/>
      <c r="E25" s="970"/>
      <c r="F25" s="45"/>
      <c r="G25" s="46"/>
      <c r="H25" s="47"/>
      <c r="I25" s="119"/>
      <c r="J25" s="120"/>
      <c r="K25" s="120"/>
      <c r="L25" s="121"/>
      <c r="M25" s="135" t="s">
        <v>142</v>
      </c>
      <c r="N25" s="136"/>
      <c r="O25" s="147">
        <v>45327</v>
      </c>
      <c r="P25" s="136"/>
      <c r="Q25" s="238">
        <f>O25-E2</f>
        <v>104</v>
      </c>
      <c r="R25" s="247"/>
      <c r="S25" s="25"/>
      <c r="T25" s="226"/>
      <c r="U25" s="227"/>
      <c r="Z25" s="5"/>
    </row>
    <row r="26" spans="1:26" ht="18" customHeight="1">
      <c r="A26" s="22"/>
      <c r="B26" s="55"/>
      <c r="C26" s="43"/>
      <c r="D26" s="962"/>
      <c r="E26" s="970"/>
      <c r="F26" s="56"/>
      <c r="G26" s="57"/>
      <c r="H26" s="58"/>
      <c r="I26" s="119"/>
      <c r="J26" s="120"/>
      <c r="K26" s="120"/>
      <c r="L26" s="121"/>
      <c r="M26" s="150" t="s">
        <v>251</v>
      </c>
      <c r="N26" s="136"/>
      <c r="O26" s="147">
        <v>45364</v>
      </c>
      <c r="P26" s="151"/>
      <c r="Q26" s="238">
        <f>O26-E2</f>
        <v>141</v>
      </c>
      <c r="R26" s="247"/>
      <c r="S26" s="25"/>
      <c r="T26" s="226"/>
      <c r="U26" s="227"/>
      <c r="Z26" s="5"/>
    </row>
    <row r="27" spans="1:26" ht="18" customHeight="1">
      <c r="A27" s="22"/>
      <c r="B27" s="55"/>
      <c r="C27" s="43"/>
      <c r="D27" s="962"/>
      <c r="E27" s="970"/>
      <c r="F27" s="45"/>
      <c r="G27" s="59"/>
      <c r="H27" s="47"/>
      <c r="I27" s="119"/>
      <c r="J27" s="120"/>
      <c r="K27" s="120"/>
      <c r="L27" s="121"/>
      <c r="M27" s="150" t="s">
        <v>252</v>
      </c>
      <c r="N27" s="152"/>
      <c r="O27" s="147">
        <v>45364</v>
      </c>
      <c r="P27" s="151"/>
      <c r="Q27" s="238">
        <f>O27-E2</f>
        <v>141</v>
      </c>
      <c r="R27" s="249" t="s">
        <v>143</v>
      </c>
      <c r="S27" s="25"/>
      <c r="T27" s="226"/>
      <c r="U27" s="227"/>
      <c r="Z27" s="5"/>
    </row>
    <row r="28" spans="1:26" ht="18" customHeight="1">
      <c r="A28" s="22"/>
      <c r="B28" s="55"/>
      <c r="C28" s="43"/>
      <c r="D28" s="962"/>
      <c r="E28" s="970"/>
      <c r="F28" s="45"/>
      <c r="G28" s="46"/>
      <c r="H28" s="58"/>
      <c r="I28" s="119"/>
      <c r="J28" s="120"/>
      <c r="K28" s="120"/>
      <c r="L28" s="121"/>
      <c r="M28" s="135" t="s">
        <v>239</v>
      </c>
      <c r="N28" s="729">
        <f>4794.1+50</f>
        <v>4844.1000000000004</v>
      </c>
      <c r="O28" s="154"/>
      <c r="P28" s="130">
        <f>N28-D12</f>
        <v>16.100000000000364</v>
      </c>
      <c r="Q28" s="250"/>
      <c r="R28" s="63" t="s">
        <v>126</v>
      </c>
      <c r="S28" s="25"/>
      <c r="T28" s="226"/>
      <c r="U28" s="227"/>
      <c r="Z28" s="5"/>
    </row>
    <row r="29" spans="1:26" ht="18" customHeight="1">
      <c r="A29" s="22"/>
      <c r="B29" s="55"/>
      <c r="C29" s="43"/>
      <c r="D29" s="962"/>
      <c r="E29" s="970"/>
      <c r="F29" s="56"/>
      <c r="G29" s="60"/>
      <c r="H29" s="61"/>
      <c r="I29" s="155"/>
      <c r="J29" s="156"/>
      <c r="K29" s="64"/>
      <c r="L29" s="121"/>
      <c r="M29" s="135" t="s">
        <v>144</v>
      </c>
      <c r="N29" s="148">
        <f>4781.1+150</f>
        <v>4931.1000000000004</v>
      </c>
      <c r="O29" s="147">
        <v>45553</v>
      </c>
      <c r="P29" s="130">
        <f>N29-D12</f>
        <v>103.10000000000036</v>
      </c>
      <c r="Q29" s="238">
        <f>O29-E2</f>
        <v>330</v>
      </c>
      <c r="R29" s="256" t="s">
        <v>248</v>
      </c>
      <c r="S29" s="25"/>
      <c r="T29" s="226"/>
      <c r="U29" s="227"/>
    </row>
    <row r="30" spans="1:26" ht="18" customHeight="1">
      <c r="A30" s="22"/>
      <c r="B30" s="62" t="s">
        <v>145</v>
      </c>
      <c r="C30" s="55"/>
      <c r="D30" s="962"/>
      <c r="E30" s="970"/>
      <c r="F30" s="45"/>
      <c r="G30" s="63"/>
      <c r="H30" s="47"/>
      <c r="I30" s="155"/>
      <c r="J30" s="120"/>
      <c r="K30" s="120"/>
      <c r="L30" s="121"/>
      <c r="M30" s="135" t="s">
        <v>148</v>
      </c>
      <c r="N30" s="148">
        <f>4790.1+300</f>
        <v>5090.1000000000004</v>
      </c>
      <c r="O30" s="147">
        <v>45372</v>
      </c>
      <c r="P30" s="148">
        <f>N30-D12</f>
        <v>262.10000000000036</v>
      </c>
      <c r="Q30" s="251">
        <f>O30-E2</f>
        <v>149</v>
      </c>
      <c r="R30" s="778" t="s">
        <v>261</v>
      </c>
      <c r="S30" s="25"/>
      <c r="T30" s="226"/>
      <c r="U30" s="227"/>
    </row>
    <row r="31" spans="1:26" ht="18" customHeight="1">
      <c r="A31" s="22"/>
      <c r="B31" s="62" t="s">
        <v>147</v>
      </c>
      <c r="C31" s="55"/>
      <c r="D31" s="962"/>
      <c r="E31" s="970"/>
      <c r="F31" s="45"/>
      <c r="G31" s="46"/>
      <c r="H31" s="64"/>
      <c r="I31" s="155"/>
      <c r="J31" s="120"/>
      <c r="K31" s="120"/>
      <c r="L31" s="121"/>
      <c r="M31" s="126" t="s">
        <v>150</v>
      </c>
      <c r="N31" s="127">
        <f>4767.7+200</f>
        <v>4967.7</v>
      </c>
      <c r="O31" s="128"/>
      <c r="P31" s="130">
        <f>N31-D12</f>
        <v>139.69999999999982</v>
      </c>
      <c r="Q31" s="746"/>
      <c r="R31" s="778" t="s">
        <v>249</v>
      </c>
      <c r="S31" s="25"/>
      <c r="T31" s="226"/>
      <c r="U31" s="227"/>
    </row>
    <row r="32" spans="1:26" ht="18" customHeight="1">
      <c r="A32" s="22"/>
      <c r="B32" s="62" t="s">
        <v>149</v>
      </c>
      <c r="C32" s="55"/>
      <c r="D32" s="962"/>
      <c r="E32" s="970"/>
      <c r="F32" s="50"/>
      <c r="G32" s="57"/>
      <c r="H32" s="65"/>
      <c r="I32" s="157"/>
      <c r="J32" s="79"/>
      <c r="K32" s="79"/>
      <c r="L32" s="158"/>
      <c r="M32" s="381" t="s">
        <v>189</v>
      </c>
      <c r="N32" s="735">
        <f>4798.8+100</f>
        <v>4898.8</v>
      </c>
      <c r="O32" s="736"/>
      <c r="P32" s="737">
        <f>N32-D12</f>
        <v>70.800000000000182</v>
      </c>
      <c r="Q32" s="746"/>
      <c r="R32" s="275" t="s">
        <v>250</v>
      </c>
      <c r="S32" s="25"/>
      <c r="T32" s="226"/>
      <c r="U32" s="227"/>
    </row>
    <row r="33" spans="1:26" ht="18" customHeight="1">
      <c r="A33" s="22"/>
      <c r="B33" s="55"/>
      <c r="C33" s="62" t="s">
        <v>145</v>
      </c>
      <c r="D33" s="962"/>
      <c r="E33" s="970"/>
      <c r="F33" s="66"/>
      <c r="G33" s="57"/>
      <c r="H33" s="67"/>
      <c r="I33" s="119"/>
      <c r="J33" s="159"/>
      <c r="K33" s="159"/>
      <c r="L33" s="121"/>
      <c r="M33" s="126" t="s">
        <v>270</v>
      </c>
      <c r="N33" s="148">
        <v>4961.8</v>
      </c>
      <c r="O33" s="128"/>
      <c r="P33" s="737">
        <f>N33-D12</f>
        <v>133.80000000000018</v>
      </c>
      <c r="Q33" s="746"/>
      <c r="S33" s="25"/>
      <c r="T33" s="226"/>
      <c r="U33" s="227"/>
    </row>
    <row r="34" spans="1:26" ht="18" customHeight="1">
      <c r="A34" s="22"/>
      <c r="B34" s="55"/>
      <c r="C34" s="68">
        <f>D12-1613.9</f>
        <v>3214.1</v>
      </c>
      <c r="D34" s="962"/>
      <c r="E34" s="970"/>
      <c r="F34" s="69"/>
      <c r="H34" s="70"/>
      <c r="I34" s="160"/>
      <c r="J34" s="161"/>
      <c r="K34" s="162"/>
      <c r="L34" s="163"/>
      <c r="M34" s="135" t="s">
        <v>243</v>
      </c>
      <c r="N34" s="148">
        <f>4828+300</f>
        <v>5128</v>
      </c>
      <c r="O34" s="147">
        <v>45586</v>
      </c>
      <c r="P34" s="358">
        <f>N34-D12</f>
        <v>300</v>
      </c>
      <c r="Q34" s="251">
        <f>O34-E2</f>
        <v>363</v>
      </c>
      <c r="R34" s="252"/>
      <c r="S34" s="25"/>
      <c r="T34" s="226" t="str">
        <f ca="1">IF(O15="","",(O15-TODAY()))</f>
        <v/>
      </c>
      <c r="U34" s="227"/>
    </row>
    <row r="35" spans="1:26" ht="18" customHeight="1">
      <c r="A35" s="22"/>
      <c r="B35" s="55"/>
      <c r="C35" s="68"/>
      <c r="D35" s="962"/>
      <c r="E35" s="970"/>
      <c r="F35" s="71"/>
      <c r="G35" s="57"/>
      <c r="H35" s="70"/>
      <c r="I35" s="160"/>
      <c r="J35" s="161"/>
      <c r="K35" s="162"/>
      <c r="L35" s="163"/>
      <c r="M35" s="381"/>
      <c r="N35" s="764"/>
      <c r="O35" s="788"/>
      <c r="P35" s="764"/>
      <c r="Q35" s="746"/>
      <c r="R35" s="243"/>
      <c r="S35" s="25"/>
      <c r="T35" s="226"/>
      <c r="U35" s="227"/>
    </row>
    <row r="36" spans="1:26" ht="18" customHeight="1">
      <c r="A36" s="22"/>
      <c r="B36" s="55"/>
      <c r="C36" s="68"/>
      <c r="D36" s="962"/>
      <c r="E36" s="970"/>
      <c r="F36" s="69"/>
      <c r="G36" s="59"/>
      <c r="H36" s="70"/>
      <c r="I36" s="784"/>
      <c r="J36" s="789"/>
      <c r="K36" s="785"/>
      <c r="L36" s="163"/>
      <c r="M36" s="763" t="s">
        <v>244</v>
      </c>
      <c r="N36" s="764"/>
      <c r="O36" s="147">
        <v>45276</v>
      </c>
      <c r="P36" s="153"/>
      <c r="Q36" s="248">
        <f>O36-E2</f>
        <v>53</v>
      </c>
      <c r="R36" s="243"/>
      <c r="S36" s="25"/>
      <c r="T36" s="226"/>
      <c r="U36" s="227"/>
    </row>
    <row r="37" spans="1:26" ht="18" customHeight="1">
      <c r="A37" s="22"/>
      <c r="B37" s="55"/>
      <c r="C37" s="68"/>
      <c r="D37" s="962"/>
      <c r="E37" s="970"/>
      <c r="F37" s="740"/>
      <c r="G37" s="59"/>
      <c r="H37" s="70"/>
      <c r="I37" s="160"/>
      <c r="J37" s="161"/>
      <c r="K37" s="162"/>
      <c r="L37" s="163"/>
      <c r="M37" s="763" t="s">
        <v>245</v>
      </c>
      <c r="N37" s="735">
        <f>5276.5</f>
        <v>5276.5</v>
      </c>
      <c r="O37" s="147">
        <v>45276</v>
      </c>
      <c r="P37" s="148">
        <f>N37-D12</f>
        <v>448.5</v>
      </c>
      <c r="Q37" s="251">
        <f>O37-E2</f>
        <v>53</v>
      </c>
      <c r="R37" s="60" t="s">
        <v>152</v>
      </c>
      <c r="S37" s="25"/>
      <c r="T37" s="226"/>
      <c r="U37" s="227"/>
    </row>
    <row r="38" spans="1:26" ht="18" customHeight="1">
      <c r="A38" s="22"/>
      <c r="B38" s="55"/>
      <c r="C38" s="68"/>
      <c r="D38" s="962"/>
      <c r="E38" s="970"/>
      <c r="F38" s="740"/>
      <c r="G38" s="739"/>
      <c r="H38" s="70"/>
      <c r="I38" s="160"/>
      <c r="J38" s="161"/>
      <c r="K38" s="162"/>
      <c r="L38" s="163"/>
      <c r="M38" s="763" t="s">
        <v>254</v>
      </c>
      <c r="N38" s="735">
        <v>4902.1000000000004</v>
      </c>
      <c r="O38" s="736"/>
      <c r="P38" s="737">
        <f>N38-D12</f>
        <v>74.100000000000364</v>
      </c>
      <c r="Q38" s="746"/>
      <c r="R38" s="60"/>
      <c r="S38" s="25"/>
      <c r="T38" s="226"/>
      <c r="U38" s="227"/>
    </row>
    <row r="39" spans="1:26">
      <c r="A39" s="22"/>
      <c r="B39" s="55"/>
      <c r="C39" s="68"/>
      <c r="D39" s="962"/>
      <c r="E39" s="970"/>
      <c r="F39" s="69"/>
      <c r="G39" s="793"/>
      <c r="H39" s="794"/>
      <c r="I39" s="160"/>
      <c r="J39" s="161"/>
      <c r="K39" s="162"/>
      <c r="L39" s="163"/>
      <c r="M39" s="774" t="s">
        <v>246</v>
      </c>
      <c r="N39" s="735">
        <f>5576.5</f>
        <v>5576.5</v>
      </c>
      <c r="O39" s="147">
        <v>45276</v>
      </c>
      <c r="P39" s="148">
        <f>N39-D12</f>
        <v>748.5</v>
      </c>
      <c r="Q39" s="251">
        <f>O39-E2</f>
        <v>53</v>
      </c>
      <c r="R39" s="253" t="s">
        <v>154</v>
      </c>
      <c r="S39" s="25"/>
      <c r="T39" s="226"/>
      <c r="U39" s="227"/>
    </row>
    <row r="40" spans="1:26" ht="20.25" customHeight="1" thickBot="1">
      <c r="A40" s="22"/>
      <c r="B40" s="62"/>
      <c r="C40" s="68"/>
      <c r="D40" s="962"/>
      <c r="E40" s="970"/>
      <c r="F40" s="69"/>
      <c r="G40" s="72"/>
      <c r="H40" s="73"/>
      <c r="I40" s="164"/>
      <c r="J40" s="166"/>
      <c r="K40" s="167"/>
      <c r="L40" s="165"/>
      <c r="M40" s="949" t="s">
        <v>153</v>
      </c>
      <c r="N40" s="950"/>
      <c r="O40" s="950"/>
      <c r="P40" s="950"/>
      <c r="Q40" s="951"/>
      <c r="S40" s="25"/>
      <c r="T40" s="226"/>
      <c r="U40" s="227"/>
    </row>
    <row r="41" spans="1:26" ht="18" customHeight="1" thickTop="1">
      <c r="A41" s="22"/>
      <c r="B41" s="62"/>
      <c r="C41" s="68"/>
      <c r="D41" s="962"/>
      <c r="E41" s="970"/>
      <c r="F41" s="69"/>
      <c r="G41" s="778" t="s">
        <v>295</v>
      </c>
      <c r="H41" s="980" t="s">
        <v>297</v>
      </c>
      <c r="I41" s="157"/>
      <c r="J41" s="166"/>
      <c r="K41" s="167"/>
      <c r="L41" s="165"/>
      <c r="M41" s="122" t="s">
        <v>155</v>
      </c>
      <c r="N41" s="134"/>
      <c r="O41" s="140">
        <v>45227</v>
      </c>
      <c r="P41" s="168"/>
      <c r="Q41" s="254">
        <f>O41-E2</f>
        <v>4</v>
      </c>
      <c r="R41" s="253"/>
      <c r="S41" s="25"/>
      <c r="T41" s="226"/>
      <c r="U41" s="227"/>
    </row>
    <row r="42" spans="1:26" ht="18" customHeight="1">
      <c r="A42" s="22"/>
      <c r="B42" s="62"/>
      <c r="C42" s="68"/>
      <c r="D42" s="962"/>
      <c r="E42" s="970"/>
      <c r="F42" s="69"/>
      <c r="G42" s="74"/>
      <c r="H42" s="75"/>
      <c r="I42" s="157"/>
      <c r="J42" s="166"/>
      <c r="K42" s="167"/>
      <c r="L42" s="165"/>
      <c r="M42" s="135" t="s">
        <v>156</v>
      </c>
      <c r="N42" s="136"/>
      <c r="O42" s="137">
        <v>45236</v>
      </c>
      <c r="P42" s="136"/>
      <c r="Q42" s="234">
        <f>O42-E2</f>
        <v>13</v>
      </c>
      <c r="R42" s="249" t="s">
        <v>157</v>
      </c>
      <c r="S42" s="25"/>
      <c r="T42" s="226"/>
      <c r="U42" s="227"/>
    </row>
    <row r="43" spans="1:26" ht="18" customHeight="1">
      <c r="A43" s="22"/>
      <c r="B43" s="62"/>
      <c r="C43" s="68"/>
      <c r="D43" s="962"/>
      <c r="E43" s="970"/>
      <c r="F43" s="69"/>
      <c r="G43" s="243" t="s">
        <v>296</v>
      </c>
      <c r="H43" s="76"/>
      <c r="I43" s="157"/>
      <c r="J43" s="166"/>
      <c r="K43" s="167"/>
      <c r="L43" s="165"/>
      <c r="M43" s="135" t="s">
        <v>158</v>
      </c>
      <c r="N43" s="136"/>
      <c r="O43" s="137">
        <v>45274</v>
      </c>
      <c r="P43" s="136"/>
      <c r="Q43" s="238">
        <f>O43-E2</f>
        <v>51</v>
      </c>
      <c r="R43" s="237" t="s">
        <v>126</v>
      </c>
      <c r="S43" s="25"/>
      <c r="T43" s="226"/>
      <c r="U43" s="227"/>
    </row>
    <row r="44" spans="1:26" ht="18" customHeight="1">
      <c r="A44" s="22"/>
      <c r="B44" s="55"/>
      <c r="C44" s="62"/>
      <c r="D44" s="962"/>
      <c r="E44" s="970"/>
      <c r="F44" s="974"/>
      <c r="G44" s="72"/>
      <c r="H44" s="77"/>
      <c r="I44" s="169"/>
      <c r="J44" s="170"/>
      <c r="K44" s="171"/>
      <c r="L44" s="172"/>
      <c r="M44" s="141" t="s">
        <v>159</v>
      </c>
      <c r="N44" s="173"/>
      <c r="O44" s="143">
        <v>45372</v>
      </c>
      <c r="P44" s="174"/>
      <c r="Q44" s="255">
        <f>O44-E2</f>
        <v>149</v>
      </c>
      <c r="R44" s="256" t="s">
        <v>160</v>
      </c>
      <c r="S44" s="25"/>
      <c r="T44" s="226"/>
      <c r="U44" s="227"/>
      <c r="Z44" s="277"/>
    </row>
    <row r="45" spans="1:26" ht="18" customHeight="1">
      <c r="A45" s="22"/>
      <c r="B45" s="55"/>
      <c r="C45" s="62"/>
      <c r="D45" s="962"/>
      <c r="E45" s="970"/>
      <c r="F45" s="975"/>
      <c r="G45" s="78"/>
      <c r="H45" s="79"/>
      <c r="I45" s="175"/>
      <c r="J45" s="161"/>
      <c r="K45" s="162"/>
      <c r="L45" s="163"/>
      <c r="M45" s="141"/>
      <c r="N45" s="173"/>
      <c r="O45" s="748"/>
      <c r="P45" s="749"/>
      <c r="Q45" s="750"/>
      <c r="R45" s="257" t="s">
        <v>242</v>
      </c>
      <c r="S45" s="25"/>
      <c r="T45" s="226"/>
      <c r="U45" s="227"/>
      <c r="Z45" s="277"/>
    </row>
    <row r="46" spans="1:26" ht="18" customHeight="1" thickBot="1">
      <c r="A46" s="22"/>
      <c r="B46" s="62" t="s">
        <v>161</v>
      </c>
      <c r="C46" s="62" t="s">
        <v>161</v>
      </c>
      <c r="D46" s="962"/>
      <c r="E46" s="970"/>
      <c r="F46" s="975"/>
      <c r="G46" s="78"/>
      <c r="H46" s="79"/>
      <c r="I46" s="175"/>
      <c r="J46" s="170"/>
      <c r="K46" s="171" t="s">
        <v>23</v>
      </c>
      <c r="L46" s="172"/>
      <c r="M46" s="141"/>
      <c r="N46" s="173"/>
      <c r="O46" s="748"/>
      <c r="P46" s="749"/>
      <c r="Q46" s="750"/>
      <c r="S46" s="25"/>
      <c r="T46" s="226"/>
      <c r="U46" s="227"/>
      <c r="Z46" s="277"/>
    </row>
    <row r="47" spans="1:26" ht="23.25" customHeight="1" thickTop="1" thickBot="1">
      <c r="A47" s="22"/>
      <c r="B47" s="80" t="s">
        <v>147</v>
      </c>
      <c r="C47" s="44">
        <f>D12-1654</f>
        <v>3174</v>
      </c>
      <c r="D47" s="962"/>
      <c r="E47" s="970"/>
      <c r="F47" s="975"/>
      <c r="G47" s="81"/>
      <c r="H47" s="79"/>
      <c r="I47" s="176"/>
      <c r="J47" s="177"/>
      <c r="K47" s="178"/>
      <c r="L47" s="179"/>
      <c r="M47" s="952" t="s">
        <v>162</v>
      </c>
      <c r="N47" s="952"/>
      <c r="O47" s="952"/>
      <c r="P47" s="952"/>
      <c r="Q47" s="952"/>
      <c r="R47" s="249" t="s">
        <v>165</v>
      </c>
      <c r="S47" s="25"/>
      <c r="T47" s="226"/>
      <c r="U47" s="227"/>
      <c r="Z47" s="277"/>
    </row>
    <row r="48" spans="1:26" ht="39" customHeight="1" thickTop="1">
      <c r="A48" s="22"/>
      <c r="B48" s="80" t="s">
        <v>163</v>
      </c>
      <c r="C48" s="55"/>
      <c r="D48" s="962"/>
      <c r="E48" s="970"/>
      <c r="F48" s="975"/>
      <c r="G48" s="81"/>
      <c r="H48" s="82"/>
      <c r="I48" s="181"/>
      <c r="J48" s="177"/>
      <c r="K48" s="178"/>
      <c r="L48" s="179"/>
      <c r="M48" s="182" t="s">
        <v>164</v>
      </c>
      <c r="N48" s="123">
        <f>4790.1+50</f>
        <v>4840.1000000000004</v>
      </c>
      <c r="O48" s="183"/>
      <c r="P48" s="184">
        <f>N48-D12</f>
        <v>12.100000000000364</v>
      </c>
      <c r="Q48" s="258"/>
      <c r="R48" s="63" t="s">
        <v>126</v>
      </c>
      <c r="S48" s="25"/>
      <c r="T48" s="226"/>
      <c r="U48" s="227"/>
      <c r="Z48" s="277"/>
    </row>
    <row r="49" spans="1:26" ht="39" customHeight="1">
      <c r="A49" s="22"/>
      <c r="B49" s="55"/>
      <c r="C49" s="55"/>
      <c r="D49" s="962"/>
      <c r="E49" s="970"/>
      <c r="F49" s="69"/>
      <c r="G49" s="81"/>
      <c r="H49" s="79"/>
      <c r="I49" s="176"/>
      <c r="J49" s="177"/>
      <c r="K49" s="178"/>
      <c r="L49" s="179"/>
      <c r="M49" s="141" t="s">
        <v>166</v>
      </c>
      <c r="N49" s="127">
        <f>4790.1+50</f>
        <v>4840.1000000000004</v>
      </c>
      <c r="O49" s="185">
        <v>45372</v>
      </c>
      <c r="P49" s="186">
        <f>N49-D12</f>
        <v>12.100000000000364</v>
      </c>
      <c r="Q49" s="259">
        <f>O49-E2</f>
        <v>149</v>
      </c>
      <c r="R49" s="80" t="s">
        <v>168</v>
      </c>
      <c r="S49" s="25"/>
      <c r="T49" s="226"/>
      <c r="U49" s="227"/>
    </row>
    <row r="50" spans="1:26" ht="39" customHeight="1">
      <c r="A50" s="22"/>
      <c r="B50" s="55"/>
      <c r="C50" s="55"/>
      <c r="D50" s="962"/>
      <c r="E50" s="970"/>
      <c r="F50" s="69"/>
      <c r="G50" s="83"/>
      <c r="H50" s="79"/>
      <c r="I50" s="176"/>
      <c r="J50" s="177"/>
      <c r="K50" s="178"/>
      <c r="L50" s="179"/>
      <c r="M50" s="126" t="s">
        <v>167</v>
      </c>
      <c r="N50" s="187">
        <f>4790.1+50</f>
        <v>4840.1000000000004</v>
      </c>
      <c r="O50" s="188"/>
      <c r="P50" s="189">
        <f>N50-D12</f>
        <v>12.100000000000364</v>
      </c>
      <c r="Q50" s="188"/>
      <c r="R50" s="260" t="s">
        <v>169</v>
      </c>
      <c r="S50" s="25"/>
      <c r="T50" s="226"/>
      <c r="U50" s="227"/>
    </row>
    <row r="51" spans="1:26" ht="39" customHeight="1" thickBot="1">
      <c r="A51" s="22"/>
      <c r="B51" s="55"/>
      <c r="C51" s="55"/>
      <c r="D51" s="962"/>
      <c r="E51" s="970"/>
      <c r="F51" s="69"/>
      <c r="G51" s="83"/>
      <c r="H51" s="79"/>
      <c r="I51" s="176"/>
      <c r="J51" s="177"/>
      <c r="K51" s="178"/>
      <c r="L51" s="179"/>
      <c r="M51" s="126" t="s">
        <v>271</v>
      </c>
      <c r="N51" s="127">
        <v>4961.8</v>
      </c>
      <c r="O51" s="185">
        <v>45372</v>
      </c>
      <c r="P51" s="186">
        <f>N51-D12</f>
        <v>133.80000000000018</v>
      </c>
      <c r="Q51" s="259">
        <f>O51-E2</f>
        <v>149</v>
      </c>
      <c r="R51" s="12"/>
      <c r="S51" s="25"/>
      <c r="T51" s="226"/>
      <c r="U51" s="227"/>
    </row>
    <row r="52" spans="1:26" ht="21.75" thickTop="1" thickBot="1">
      <c r="A52" s="22"/>
      <c r="B52" s="55"/>
      <c r="C52" s="55"/>
      <c r="D52" s="962"/>
      <c r="E52" s="970"/>
      <c r="F52" s="69"/>
      <c r="G52" s="84"/>
      <c r="H52" s="79"/>
      <c r="I52" s="176"/>
      <c r="J52" s="177"/>
      <c r="K52" s="178"/>
      <c r="L52" s="179"/>
      <c r="M52" s="180" t="s">
        <v>170</v>
      </c>
      <c r="N52" s="944" t="s">
        <v>171</v>
      </c>
      <c r="O52" s="945"/>
      <c r="P52" s="946" t="s">
        <v>172</v>
      </c>
      <c r="Q52" s="947"/>
      <c r="R52" s="249" t="s">
        <v>173</v>
      </c>
      <c r="S52" s="25"/>
      <c r="T52" s="226"/>
      <c r="U52" s="227"/>
    </row>
    <row r="53" spans="1:26" ht="33.75" customHeight="1" thickTop="1">
      <c r="A53" s="22"/>
      <c r="B53" s="62"/>
      <c r="C53" s="55"/>
      <c r="D53" s="962"/>
      <c r="E53" s="970"/>
      <c r="F53" s="45"/>
      <c r="G53" s="85"/>
      <c r="H53" s="79"/>
      <c r="I53" s="181"/>
      <c r="J53" s="177"/>
      <c r="K53" s="178"/>
      <c r="L53" s="179"/>
      <c r="M53" s="126" t="s">
        <v>253</v>
      </c>
      <c r="N53" s="189">
        <v>4855.5</v>
      </c>
      <c r="O53" s="343"/>
      <c r="P53" s="184">
        <f>N53-D12</f>
        <v>27.5</v>
      </c>
      <c r="Q53" s="342"/>
      <c r="R53" s="263">
        <v>5416</v>
      </c>
      <c r="S53" s="25"/>
      <c r="T53" s="226"/>
      <c r="U53" s="227"/>
    </row>
    <row r="54" spans="1:26" ht="26.25" customHeight="1">
      <c r="A54" s="22"/>
      <c r="B54" s="62"/>
      <c r="C54" s="44"/>
      <c r="D54" s="962"/>
      <c r="E54" s="970"/>
      <c r="F54" s="50"/>
      <c r="G54" s="81"/>
      <c r="H54" s="86"/>
      <c r="I54" s="181"/>
      <c r="J54" s="177"/>
      <c r="K54" s="178"/>
      <c r="L54" s="179"/>
      <c r="M54" s="194" t="s">
        <v>255</v>
      </c>
      <c r="N54" s="154"/>
      <c r="O54" s="775">
        <v>45286</v>
      </c>
      <c r="P54" s="747"/>
      <c r="Q54" s="776">
        <f>O54-E2</f>
        <v>63</v>
      </c>
      <c r="R54" s="265" t="s">
        <v>174</v>
      </c>
      <c r="S54" s="25"/>
      <c r="T54" s="226"/>
      <c r="U54" s="227"/>
    </row>
    <row r="55" spans="1:26" ht="26.25" customHeight="1">
      <c r="A55" s="22"/>
      <c r="B55" s="62"/>
      <c r="C55" s="791"/>
      <c r="D55" s="962"/>
      <c r="E55" s="970"/>
      <c r="F55" s="50"/>
      <c r="G55" s="81"/>
      <c r="H55" s="86"/>
      <c r="I55" s="181"/>
      <c r="J55" s="177"/>
      <c r="K55" s="178"/>
      <c r="L55" s="179"/>
      <c r="M55" s="194" t="s">
        <v>263</v>
      </c>
      <c r="N55" s="189">
        <v>5000</v>
      </c>
      <c r="O55" s="343"/>
      <c r="P55" s="184">
        <f>N55-D12</f>
        <v>172</v>
      </c>
      <c r="Q55" s="342"/>
      <c r="R55" s="792" t="s">
        <v>278</v>
      </c>
      <c r="S55" s="25"/>
      <c r="T55" s="226"/>
      <c r="U55" s="227"/>
    </row>
    <row r="56" spans="1:26" ht="26.25" customHeight="1">
      <c r="A56" s="22"/>
      <c r="B56" s="62"/>
      <c r="C56" s="791"/>
      <c r="D56" s="962"/>
      <c r="E56" s="970"/>
      <c r="F56" s="50"/>
      <c r="G56" s="81"/>
      <c r="H56" s="86"/>
      <c r="I56" s="181"/>
      <c r="J56" s="177"/>
      <c r="K56" s="178"/>
      <c r="L56" s="179"/>
      <c r="M56" s="194" t="s">
        <v>264</v>
      </c>
      <c r="N56" s="189">
        <v>5000</v>
      </c>
      <c r="O56" s="343"/>
      <c r="P56" s="184">
        <f>N56-D12</f>
        <v>172</v>
      </c>
      <c r="Q56" s="342"/>
      <c r="R56" s="792"/>
      <c r="S56" s="25"/>
      <c r="T56" s="226"/>
      <c r="U56" s="227"/>
    </row>
    <row r="57" spans="1:26" ht="38.25" customHeight="1">
      <c r="A57" s="22"/>
      <c r="B57" s="62"/>
      <c r="C57" s="791"/>
      <c r="D57" s="962"/>
      <c r="E57" s="970"/>
      <c r="F57" s="50"/>
      <c r="G57" s="81"/>
      <c r="H57" s="86"/>
      <c r="I57" s="181"/>
      <c r="J57" s="177"/>
      <c r="K57" s="178"/>
      <c r="L57" s="179"/>
      <c r="M57" s="194" t="s">
        <v>266</v>
      </c>
      <c r="N57" s="189">
        <v>5000</v>
      </c>
      <c r="O57" s="343"/>
      <c r="P57" s="184">
        <f>N57-D12</f>
        <v>172</v>
      </c>
      <c r="Q57" s="342"/>
      <c r="R57" s="792"/>
      <c r="S57" s="25"/>
      <c r="T57" s="226"/>
      <c r="U57" s="227"/>
    </row>
    <row r="58" spans="1:26" ht="38.25" customHeight="1">
      <c r="A58" s="22"/>
      <c r="B58" s="62"/>
      <c r="C58" s="791"/>
      <c r="D58" s="962"/>
      <c r="E58" s="970"/>
      <c r="F58" s="50"/>
      <c r="G58" s="81"/>
      <c r="H58" s="86"/>
      <c r="I58" s="181"/>
      <c r="J58" s="177"/>
      <c r="K58" s="178"/>
      <c r="L58" s="179"/>
      <c r="M58" s="194" t="s">
        <v>272</v>
      </c>
      <c r="N58" s="154"/>
      <c r="O58" s="775">
        <v>45317</v>
      </c>
      <c r="P58" s="747"/>
      <c r="Q58" s="776">
        <f>O58-E2</f>
        <v>94</v>
      </c>
      <c r="R58" s="792"/>
      <c r="S58" s="25"/>
      <c r="T58" s="226"/>
      <c r="U58" s="227"/>
    </row>
    <row r="59" spans="1:26" ht="38.25" customHeight="1">
      <c r="A59" s="22"/>
      <c r="B59" s="62"/>
      <c r="C59" s="791"/>
      <c r="D59" s="962"/>
      <c r="E59" s="970"/>
      <c r="F59" s="50"/>
      <c r="G59" s="81"/>
      <c r="H59" s="86"/>
      <c r="I59" s="181"/>
      <c r="J59" s="177"/>
      <c r="K59" s="178"/>
      <c r="L59" s="179"/>
      <c r="M59" s="194" t="s">
        <v>273</v>
      </c>
      <c r="N59" s="189">
        <v>5000</v>
      </c>
      <c r="O59" s="343"/>
      <c r="P59" s="184">
        <f>N59-D12</f>
        <v>172</v>
      </c>
      <c r="Q59" s="342"/>
      <c r="R59" s="792"/>
      <c r="S59" s="25"/>
      <c r="T59" s="226"/>
      <c r="U59" s="227"/>
    </row>
    <row r="60" spans="1:26" ht="21" customHeight="1">
      <c r="A60" s="22"/>
      <c r="B60" s="55"/>
      <c r="D60" s="962"/>
      <c r="E60" s="970"/>
      <c r="F60" s="45"/>
      <c r="G60" s="81"/>
      <c r="H60" s="47"/>
      <c r="I60" s="176"/>
      <c r="J60" s="177"/>
      <c r="K60" s="178"/>
      <c r="L60" s="179"/>
      <c r="M60" s="194" t="s">
        <v>265</v>
      </c>
      <c r="N60" s="189">
        <v>5000</v>
      </c>
      <c r="O60" s="343"/>
      <c r="P60" s="184">
        <f>N60-D12</f>
        <v>172</v>
      </c>
      <c r="Q60" s="342"/>
      <c r="R60" s="266"/>
      <c r="S60" s="25"/>
      <c r="T60" s="226"/>
      <c r="U60" s="227"/>
      <c r="Z60" s="278"/>
    </row>
    <row r="61" spans="1:26" ht="9.9499999999999993" customHeight="1">
      <c r="A61" s="22"/>
      <c r="B61" s="87"/>
      <c r="C61" s="87"/>
      <c r="D61" s="88" t="s">
        <v>175</v>
      </c>
      <c r="E61" s="89"/>
      <c r="F61" s="90"/>
      <c r="G61" s="91"/>
      <c r="H61" s="90"/>
      <c r="I61" s="196"/>
      <c r="J61" s="197"/>
      <c r="K61" s="197"/>
      <c r="L61" s="197"/>
      <c r="M61" s="198"/>
      <c r="N61" s="199"/>
      <c r="O61" s="200"/>
      <c r="P61" s="199"/>
      <c r="Q61" s="267"/>
      <c r="R61" s="268"/>
      <c r="S61" s="25"/>
    </row>
    <row r="62" spans="1:26" ht="18" customHeight="1">
      <c r="A62" s="92"/>
      <c r="B62" s="93"/>
      <c r="C62" s="93"/>
      <c r="D62" s="963">
        <f>4544.6+3</f>
        <v>4547.6000000000004</v>
      </c>
      <c r="E62" s="979" t="s">
        <v>293</v>
      </c>
      <c r="F62" s="94"/>
      <c r="G62" s="95"/>
      <c r="H62" s="96"/>
      <c r="I62" s="201"/>
      <c r="J62" s="202"/>
      <c r="K62" s="203"/>
      <c r="L62" s="204"/>
      <c r="M62" s="976" t="s">
        <v>120</v>
      </c>
      <c r="N62" s="977"/>
      <c r="O62" s="977"/>
      <c r="P62" s="977"/>
      <c r="Q62" s="978"/>
      <c r="R62" s="252"/>
      <c r="S62" s="25"/>
      <c r="T62" s="269" t="e">
        <f ca="1">IF(#REF!="","",(#REF!-TODAY()))</f>
        <v>#REF!</v>
      </c>
      <c r="V62" s="270"/>
    </row>
    <row r="63" spans="1:26" ht="18" customHeight="1">
      <c r="A63" s="22"/>
      <c r="B63" s="55"/>
      <c r="C63" s="55"/>
      <c r="D63" s="962"/>
      <c r="E63" s="970"/>
      <c r="F63" s="97"/>
      <c r="G63" s="98"/>
      <c r="H63" s="99"/>
      <c r="I63" s="205"/>
      <c r="J63" s="206"/>
      <c r="K63" s="178"/>
      <c r="L63" s="207"/>
      <c r="M63" s="208"/>
      <c r="N63" s="209"/>
      <c r="O63" s="210"/>
      <c r="P63" s="209"/>
      <c r="Q63" s="271"/>
      <c r="R63" s="60" t="s">
        <v>122</v>
      </c>
      <c r="S63" s="25"/>
      <c r="T63" s="269"/>
      <c r="V63" s="270"/>
    </row>
    <row r="64" spans="1:26" ht="18" customHeight="1">
      <c r="A64" s="22"/>
      <c r="B64" s="55"/>
      <c r="C64" s="55"/>
      <c r="D64" s="962"/>
      <c r="E64" s="970"/>
      <c r="F64" s="97"/>
      <c r="G64" s="98"/>
      <c r="H64" s="99"/>
      <c r="I64" s="205"/>
      <c r="J64" s="206"/>
      <c r="K64" s="178"/>
      <c r="L64" s="207"/>
      <c r="M64" s="211" t="s">
        <v>176</v>
      </c>
      <c r="N64" s="212">
        <f>4538.2+25</f>
        <v>4563.2</v>
      </c>
      <c r="O64" s="213"/>
      <c r="P64" s="214">
        <f>N64-D62</f>
        <v>15.599999999999454</v>
      </c>
      <c r="Q64" s="272"/>
      <c r="R64" s="230" t="s">
        <v>124</v>
      </c>
      <c r="S64" s="25"/>
      <c r="T64" s="269"/>
      <c r="V64" s="270"/>
    </row>
    <row r="65" spans="1:56" ht="18" customHeight="1">
      <c r="A65" s="22"/>
      <c r="B65" s="62"/>
      <c r="C65" s="62"/>
      <c r="D65" s="962"/>
      <c r="E65" s="970"/>
      <c r="F65" s="97"/>
      <c r="G65" s="98"/>
      <c r="H65" s="99"/>
      <c r="I65" s="205"/>
      <c r="J65" s="206"/>
      <c r="K65" s="178"/>
      <c r="L65" s="207"/>
      <c r="M65" s="126" t="s">
        <v>123</v>
      </c>
      <c r="N65" s="127">
        <f>4544.6+50</f>
        <v>4594.6000000000004</v>
      </c>
      <c r="O65" s="128"/>
      <c r="P65" s="212">
        <f>N65-D62</f>
        <v>47</v>
      </c>
      <c r="Q65" s="229"/>
      <c r="R65" s="273" t="s">
        <v>126</v>
      </c>
      <c r="S65" s="25"/>
      <c r="T65" s="269"/>
      <c r="V65" s="270"/>
    </row>
    <row r="66" spans="1:56" ht="18" customHeight="1">
      <c r="A66" s="22"/>
      <c r="B66" s="62"/>
      <c r="C66" s="62"/>
      <c r="D66" s="962"/>
      <c r="E66" s="970"/>
      <c r="F66" s="97"/>
      <c r="G66" s="100"/>
      <c r="H66" s="99"/>
      <c r="I66" s="205"/>
      <c r="J66" s="206"/>
      <c r="K66" s="178"/>
      <c r="L66" s="207"/>
      <c r="M66" s="126" t="s">
        <v>125</v>
      </c>
      <c r="N66" s="127">
        <v>4599.6000000000004</v>
      </c>
      <c r="O66" s="128"/>
      <c r="P66" s="130">
        <f>N66-D62</f>
        <v>52</v>
      </c>
      <c r="Q66" s="231"/>
      <c r="R66" s="235" t="s">
        <v>129</v>
      </c>
      <c r="S66" s="25"/>
      <c r="T66" s="269"/>
      <c r="V66" s="270"/>
    </row>
    <row r="67" spans="1:56" ht="18" customHeight="1">
      <c r="A67" s="22"/>
      <c r="B67" s="62"/>
      <c r="C67" s="62"/>
      <c r="D67" s="962"/>
      <c r="E67" s="970"/>
      <c r="F67" s="97"/>
      <c r="G67" s="101"/>
      <c r="H67" s="99"/>
      <c r="I67" s="205"/>
      <c r="J67" s="206"/>
      <c r="K67" s="178"/>
      <c r="L67" s="207"/>
      <c r="M67" s="126" t="s">
        <v>127</v>
      </c>
      <c r="N67" s="127">
        <f>4478.2+150</f>
        <v>4628.2</v>
      </c>
      <c r="O67" s="128"/>
      <c r="P67" s="130">
        <f>N67-D62</f>
        <v>80.599999999999454</v>
      </c>
      <c r="Q67" s="231"/>
      <c r="R67" s="57" t="s">
        <v>154</v>
      </c>
      <c r="S67" s="25"/>
      <c r="T67" s="269"/>
      <c r="V67" s="270"/>
    </row>
    <row r="68" spans="1:56" ht="18" customHeight="1">
      <c r="A68" s="22"/>
      <c r="B68" s="62"/>
      <c r="C68" s="62"/>
      <c r="D68" s="962"/>
      <c r="E68" s="970"/>
      <c r="F68" s="97"/>
      <c r="G68" s="101"/>
      <c r="H68" s="99"/>
      <c r="I68" s="205"/>
      <c r="J68" s="206"/>
      <c r="K68" s="178"/>
      <c r="L68" s="207"/>
      <c r="M68" s="141" t="s">
        <v>177</v>
      </c>
      <c r="N68" s="173"/>
      <c r="O68" s="215">
        <v>45252</v>
      </c>
      <c r="P68" s="173"/>
      <c r="Q68" s="274">
        <f>O68-E2</f>
        <v>29</v>
      </c>
      <c r="R68" s="795" t="s">
        <v>132</v>
      </c>
      <c r="S68" s="25"/>
      <c r="T68" s="269"/>
      <c r="V68" s="270"/>
    </row>
    <row r="69" spans="1:56" ht="18" customHeight="1">
      <c r="A69" s="22"/>
      <c r="B69" s="62"/>
      <c r="C69" s="62"/>
      <c r="D69" s="962"/>
      <c r="E69" s="970"/>
      <c r="F69" s="97"/>
      <c r="G69" s="101"/>
      <c r="H69" s="99"/>
      <c r="I69" s="205"/>
      <c r="J69" s="206"/>
      <c r="K69" s="178"/>
      <c r="L69" s="207"/>
      <c r="M69" s="141" t="s">
        <v>178</v>
      </c>
      <c r="N69" s="173"/>
      <c r="O69" s="314">
        <v>45283</v>
      </c>
      <c r="P69" s="173"/>
      <c r="Q69" s="264">
        <f>O69-E2</f>
        <v>60</v>
      </c>
      <c r="R69" s="795" t="s">
        <v>134</v>
      </c>
      <c r="S69" s="25"/>
      <c r="T69" s="269"/>
      <c r="V69" s="270"/>
    </row>
    <row r="70" spans="1:56" ht="19.5" customHeight="1">
      <c r="A70" s="22"/>
      <c r="B70" s="62"/>
      <c r="C70" s="62"/>
      <c r="D70" s="962"/>
      <c r="E70" s="970"/>
      <c r="F70" s="97"/>
      <c r="G70" s="101"/>
      <c r="H70" s="99"/>
      <c r="I70" s="205"/>
      <c r="J70" s="206"/>
      <c r="K70" s="178"/>
      <c r="L70" s="207"/>
      <c r="M70" s="150" t="s">
        <v>179</v>
      </c>
      <c r="N70" s="152"/>
      <c r="O70" s="143">
        <v>45323</v>
      </c>
      <c r="P70" s="315"/>
      <c r="Q70" s="248">
        <f>O70-E2</f>
        <v>100</v>
      </c>
      <c r="R70" s="796" t="s">
        <v>136</v>
      </c>
      <c r="S70" s="25"/>
      <c r="T70" s="269"/>
      <c r="V70" s="270"/>
    </row>
    <row r="71" spans="1:56" ht="21" customHeight="1">
      <c r="A71" s="22"/>
      <c r="B71" s="62"/>
      <c r="C71" s="62"/>
      <c r="D71" s="962"/>
      <c r="E71" s="970"/>
      <c r="F71" s="97"/>
      <c r="G71" s="101"/>
      <c r="H71" s="99"/>
      <c r="I71" s="205"/>
      <c r="J71" s="206"/>
      <c r="K71" s="178"/>
      <c r="L71" s="207"/>
      <c r="M71" s="141" t="s">
        <v>180</v>
      </c>
      <c r="N71" s="142"/>
      <c r="O71" s="143">
        <v>45231</v>
      </c>
      <c r="P71" s="142"/>
      <c r="Q71" s="255">
        <f>O71-E2</f>
        <v>8</v>
      </c>
      <c r="R71" s="239"/>
      <c r="S71" s="25"/>
      <c r="T71" s="269"/>
      <c r="V71" s="270"/>
    </row>
    <row r="72" spans="1:56" ht="18" customHeight="1">
      <c r="A72" s="22"/>
      <c r="B72" s="62"/>
      <c r="C72" s="62"/>
      <c r="D72" s="962"/>
      <c r="E72" s="970"/>
      <c r="F72" s="97"/>
      <c r="G72" s="279"/>
      <c r="H72" s="99"/>
      <c r="I72" s="205"/>
      <c r="J72" s="178"/>
      <c r="K72" s="178"/>
      <c r="L72" s="207"/>
      <c r="M72" s="126" t="s">
        <v>133</v>
      </c>
      <c r="N72" s="316"/>
      <c r="O72" s="215" t="s">
        <v>206</v>
      </c>
      <c r="P72" s="316"/>
      <c r="Q72" s="384" t="s">
        <v>206</v>
      </c>
      <c r="R72" s="247"/>
      <c r="S72" s="25"/>
      <c r="T72" s="226">
        <f ca="1">IF(O70="","",(O70-TODAY()))</f>
        <v>100</v>
      </c>
      <c r="U72" s="385"/>
      <c r="V72" s="270"/>
      <c r="Z72" s="416"/>
    </row>
    <row r="73" spans="1:56" s="2" customFormat="1" ht="18" customHeight="1">
      <c r="A73" s="22"/>
      <c r="B73" s="62"/>
      <c r="C73" s="62"/>
      <c r="D73" s="962"/>
      <c r="E73" s="970"/>
      <c r="F73" s="97"/>
      <c r="G73" s="280"/>
      <c r="H73" s="99"/>
      <c r="I73" s="205"/>
      <c r="J73" s="178"/>
      <c r="K73" s="178"/>
      <c r="L73" s="207"/>
      <c r="M73" s="317"/>
      <c r="N73" s="142"/>
      <c r="O73" s="142"/>
      <c r="P73" s="142"/>
      <c r="Q73" s="386"/>
      <c r="R73" s="310"/>
      <c r="S73" s="25"/>
      <c r="T73" s="387"/>
      <c r="U73" s="12"/>
      <c r="V73" s="270"/>
      <c r="Z73" s="417"/>
      <c r="AW73" s="12"/>
      <c r="AX73" s="12"/>
      <c r="AY73" s="12"/>
      <c r="AZ73" s="12"/>
      <c r="BA73" s="12"/>
      <c r="BB73" s="12"/>
      <c r="BC73" s="12"/>
      <c r="BD73" s="12"/>
    </row>
    <row r="74" spans="1:56" ht="18" customHeight="1">
      <c r="A74" s="22"/>
      <c r="B74" s="55"/>
      <c r="C74" s="62"/>
      <c r="D74" s="962"/>
      <c r="E74" s="970"/>
      <c r="F74" s="97"/>
      <c r="G74" s="280"/>
      <c r="H74" s="99"/>
      <c r="I74" s="318"/>
      <c r="J74" s="178"/>
      <c r="K74" s="178"/>
      <c r="L74" s="207" t="s">
        <v>181</v>
      </c>
      <c r="M74" s="319" t="s">
        <v>182</v>
      </c>
      <c r="N74" s="320">
        <f>4544.6+50</f>
        <v>4594.6000000000004</v>
      </c>
      <c r="O74" s="321">
        <v>45232</v>
      </c>
      <c r="P74" s="322">
        <f>N74-D62</f>
        <v>47</v>
      </c>
      <c r="Q74" s="388">
        <f>O74-E2</f>
        <v>9</v>
      </c>
      <c r="R74" s="247"/>
      <c r="S74" s="25"/>
      <c r="T74" s="226"/>
      <c r="U74" s="385"/>
      <c r="V74" s="270"/>
      <c r="Z74" s="276"/>
    </row>
    <row r="75" spans="1:56" ht="18" customHeight="1">
      <c r="A75" s="22"/>
      <c r="B75" s="55"/>
      <c r="C75" s="62"/>
      <c r="D75" s="962"/>
      <c r="E75" s="970"/>
      <c r="F75" s="67"/>
      <c r="G75" s="280"/>
      <c r="H75" s="67"/>
      <c r="I75" s="205"/>
      <c r="J75" s="178"/>
      <c r="K75" s="178"/>
      <c r="L75" s="207"/>
      <c r="M75" s="135" t="s">
        <v>142</v>
      </c>
      <c r="N75" s="151"/>
      <c r="O75" s="147">
        <v>45239</v>
      </c>
      <c r="P75" s="151"/>
      <c r="Q75" s="238">
        <f>O75-E2</f>
        <v>16</v>
      </c>
      <c r="R75" s="249" t="s">
        <v>143</v>
      </c>
      <c r="S75" s="25"/>
      <c r="T75" s="226"/>
      <c r="U75" s="385"/>
      <c r="V75" s="270"/>
    </row>
    <row r="76" spans="1:56" ht="18" customHeight="1">
      <c r="A76" s="22"/>
      <c r="B76" s="281" t="s">
        <v>183</v>
      </c>
      <c r="C76" s="62"/>
      <c r="D76" s="962"/>
      <c r="E76" s="970"/>
      <c r="F76" s="67"/>
      <c r="G76" s="280"/>
      <c r="H76" s="67"/>
      <c r="I76" s="205"/>
      <c r="J76" s="745"/>
      <c r="K76" s="178"/>
      <c r="L76" s="207"/>
      <c r="M76" s="135" t="s">
        <v>141</v>
      </c>
      <c r="N76" s="151"/>
      <c r="O76" s="147">
        <v>45240</v>
      </c>
      <c r="P76" s="151"/>
      <c r="Q76" s="238">
        <f>O76-E2</f>
        <v>17</v>
      </c>
      <c r="R76" s="63" t="s">
        <v>126</v>
      </c>
      <c r="S76" s="25"/>
      <c r="T76" s="226"/>
      <c r="V76" s="270"/>
      <c r="Z76" s="276"/>
    </row>
    <row r="77" spans="1:56" ht="18" customHeight="1">
      <c r="A77" s="22"/>
      <c r="B77" s="281">
        <v>31315</v>
      </c>
      <c r="C77" s="62"/>
      <c r="D77" s="962"/>
      <c r="E77" s="970"/>
      <c r="F77" s="97"/>
      <c r="G77" s="280"/>
      <c r="H77" s="65"/>
      <c r="I77" s="205"/>
      <c r="J77" s="178"/>
      <c r="K77" s="178"/>
      <c r="L77" s="207"/>
      <c r="M77" s="150" t="s">
        <v>241</v>
      </c>
      <c r="N77" s="136"/>
      <c r="O77" s="147">
        <v>45323</v>
      </c>
      <c r="P77" s="151"/>
      <c r="Q77" s="238">
        <f>O77-E2</f>
        <v>100</v>
      </c>
      <c r="R77" s="263" t="s">
        <v>184</v>
      </c>
      <c r="S77" s="25"/>
      <c r="T77" s="226"/>
      <c r="V77" s="270"/>
      <c r="Z77" s="276"/>
    </row>
    <row r="78" spans="1:56" ht="18" customHeight="1">
      <c r="A78" s="22"/>
      <c r="B78" s="55"/>
      <c r="C78" s="55"/>
      <c r="D78" s="962"/>
      <c r="E78" s="970"/>
      <c r="F78" s="97"/>
      <c r="G78" s="280"/>
      <c r="H78" s="99"/>
      <c r="I78" s="323"/>
      <c r="J78" s="324"/>
      <c r="K78" s="324"/>
      <c r="L78" s="207"/>
      <c r="M78" s="150" t="s">
        <v>240</v>
      </c>
      <c r="N78" s="152"/>
      <c r="O78" s="147">
        <v>45323</v>
      </c>
      <c r="P78" s="151"/>
      <c r="Q78" s="238">
        <f>O78-E2</f>
        <v>100</v>
      </c>
      <c r="R78" s="778" t="s">
        <v>247</v>
      </c>
      <c r="S78" s="25"/>
      <c r="T78" s="226"/>
      <c r="V78" s="270"/>
      <c r="X78" s="389"/>
    </row>
    <row r="79" spans="1:56" ht="21" customHeight="1">
      <c r="A79" s="22"/>
      <c r="B79" s="55"/>
      <c r="C79" s="55"/>
      <c r="D79" s="962"/>
      <c r="E79" s="970"/>
      <c r="F79" s="97"/>
      <c r="H79" s="99"/>
      <c r="I79" s="119"/>
      <c r="J79" s="178"/>
      <c r="K79" s="178"/>
      <c r="L79" s="207"/>
      <c r="M79" s="135" t="s">
        <v>185</v>
      </c>
      <c r="N79" s="127">
        <f>4544.6+50</f>
        <v>4594.6000000000004</v>
      </c>
      <c r="O79" s="325"/>
      <c r="P79" s="326">
        <f>N79-D62</f>
        <v>47</v>
      </c>
      <c r="Q79" s="343"/>
      <c r="R79" s="778" t="s">
        <v>186</v>
      </c>
      <c r="S79" s="25"/>
      <c r="T79" s="226"/>
      <c r="V79" s="270"/>
      <c r="X79" s="389"/>
    </row>
    <row r="80" spans="1:56" ht="21" customHeight="1">
      <c r="A80" s="22"/>
      <c r="B80" s="62" t="s">
        <v>145</v>
      </c>
      <c r="C80" s="80" t="s">
        <v>145</v>
      </c>
      <c r="D80" s="962"/>
      <c r="E80" s="970"/>
      <c r="F80" s="61"/>
      <c r="G80" s="282"/>
      <c r="H80" s="99"/>
      <c r="I80" s="119"/>
      <c r="J80" s="178"/>
      <c r="K80" s="178"/>
      <c r="L80" s="207"/>
      <c r="M80" s="327" t="s">
        <v>144</v>
      </c>
      <c r="N80" s="148">
        <f>4478.2+150</f>
        <v>4628.2</v>
      </c>
      <c r="O80" s="147">
        <v>45508</v>
      </c>
      <c r="P80" s="738">
        <f>N80-D62</f>
        <v>80.599999999999454</v>
      </c>
      <c r="Q80" s="238">
        <f>O80-E2</f>
        <v>285</v>
      </c>
      <c r="R80" s="275" t="s">
        <v>187</v>
      </c>
      <c r="S80" s="25"/>
      <c r="T80" s="226"/>
      <c r="V80" s="270"/>
      <c r="X80" s="389"/>
    </row>
    <row r="81" spans="1:24" ht="21" customHeight="1">
      <c r="A81" s="22"/>
      <c r="B81" s="62"/>
      <c r="C81" s="68">
        <f>D62</f>
        <v>4547.6000000000004</v>
      </c>
      <c r="D81" s="962"/>
      <c r="E81" s="970"/>
      <c r="F81" s="61"/>
      <c r="G81" s="282"/>
      <c r="H81" s="99"/>
      <c r="I81" s="119"/>
      <c r="J81" s="178"/>
      <c r="K81" s="178"/>
      <c r="L81" s="207"/>
      <c r="M81" s="327" t="s">
        <v>150</v>
      </c>
      <c r="N81" s="148">
        <v>4699.6000000000004</v>
      </c>
      <c r="O81" s="328"/>
      <c r="P81" s="148">
        <f>N81-D62</f>
        <v>152</v>
      </c>
      <c r="Q81" s="746"/>
      <c r="R81" s="12"/>
      <c r="S81" s="25"/>
      <c r="T81" s="226"/>
      <c r="V81" s="270"/>
      <c r="X81" s="389"/>
    </row>
    <row r="82" spans="1:24" ht="21" customHeight="1">
      <c r="A82" s="22"/>
      <c r="B82" s="80" t="s">
        <v>147</v>
      </c>
      <c r="C82" s="80"/>
      <c r="D82" s="962"/>
      <c r="E82" s="970"/>
      <c r="F82" s="61"/>
      <c r="G82" s="282"/>
      <c r="H82" s="99"/>
      <c r="I82" s="119"/>
      <c r="J82" s="178"/>
      <c r="K82" s="178"/>
      <c r="L82" s="207"/>
      <c r="M82" s="327" t="s">
        <v>146</v>
      </c>
      <c r="N82" s="148">
        <v>4799.6000000000004</v>
      </c>
      <c r="O82" s="328"/>
      <c r="P82" s="148">
        <f>N82-D62</f>
        <v>252</v>
      </c>
      <c r="Q82" s="250"/>
      <c r="R82" s="263"/>
      <c r="S82" s="25"/>
      <c r="T82" s="226"/>
      <c r="V82" s="270"/>
      <c r="X82" s="389"/>
    </row>
    <row r="83" spans="1:24">
      <c r="A83" s="22"/>
      <c r="B83" s="62" t="s">
        <v>188</v>
      </c>
      <c r="C83" s="80"/>
      <c r="D83" s="962"/>
      <c r="E83" s="970"/>
      <c r="F83" s="47"/>
      <c r="G83" s="282"/>
      <c r="H83" s="65"/>
      <c r="I83" s="119"/>
      <c r="J83" s="329"/>
      <c r="K83" s="178"/>
      <c r="L83" s="207"/>
      <c r="M83" s="335" t="s">
        <v>267</v>
      </c>
      <c r="N83" s="779">
        <v>4558.6000000000004</v>
      </c>
      <c r="O83" s="751"/>
      <c r="P83" s="148">
        <f>N83-D62</f>
        <v>11</v>
      </c>
      <c r="Q83" s="250"/>
      <c r="R83" s="243"/>
      <c r="S83" s="25"/>
      <c r="T83" s="226"/>
      <c r="V83" s="270"/>
      <c r="X83" s="389"/>
    </row>
    <row r="84" spans="1:24">
      <c r="A84" s="22"/>
      <c r="B84" s="62"/>
      <c r="C84" s="283"/>
      <c r="D84" s="962"/>
      <c r="E84" s="970"/>
      <c r="F84" s="47"/>
      <c r="G84" s="282"/>
      <c r="H84" s="65"/>
      <c r="I84" s="119"/>
      <c r="J84" s="330"/>
      <c r="K84" s="178"/>
      <c r="L84" s="207"/>
      <c r="M84" s="335" t="s">
        <v>274</v>
      </c>
      <c r="N84" s="148">
        <v>4557.3</v>
      </c>
      <c r="O84" s="147">
        <v>45364</v>
      </c>
      <c r="P84" s="738">
        <f>N84-D62</f>
        <v>9.6999999999998181</v>
      </c>
      <c r="Q84" s="238">
        <f>O84-E2</f>
        <v>141</v>
      </c>
      <c r="R84" s="12"/>
      <c r="S84" s="25"/>
      <c r="T84" s="226"/>
      <c r="V84" s="270"/>
      <c r="X84" s="389"/>
    </row>
    <row r="85" spans="1:24" ht="18" customHeight="1">
      <c r="A85" s="22"/>
      <c r="B85" s="55"/>
      <c r="D85" s="962"/>
      <c r="E85" s="970"/>
      <c r="F85" s="284"/>
      <c r="G85" s="782"/>
      <c r="H85" s="285"/>
      <c r="I85" s="155"/>
      <c r="J85" s="156"/>
      <c r="K85" s="64"/>
      <c r="L85" s="331"/>
      <c r="M85" s="327" t="s">
        <v>148</v>
      </c>
      <c r="N85" s="148">
        <v>4730.3999999999996</v>
      </c>
      <c r="O85" s="147">
        <v>45268</v>
      </c>
      <c r="P85" s="738">
        <f>N85-D62</f>
        <v>182.79999999999927</v>
      </c>
      <c r="Q85" s="238">
        <f>O85-E2</f>
        <v>45</v>
      </c>
      <c r="R85" s="263"/>
      <c r="S85" s="25"/>
      <c r="T85" s="226"/>
      <c r="V85" s="270"/>
      <c r="X85" s="389"/>
    </row>
    <row r="86" spans="1:24" ht="17.25" customHeight="1">
      <c r="A86" s="22"/>
      <c r="B86" s="55"/>
      <c r="C86" s="80"/>
      <c r="D86" s="962"/>
      <c r="E86" s="970"/>
      <c r="F86" s="67"/>
      <c r="G86" s="782"/>
      <c r="H86" s="79"/>
      <c r="I86" s="164"/>
      <c r="J86" s="64"/>
      <c r="K86" s="64"/>
      <c r="L86" s="207"/>
      <c r="M86" s="777"/>
      <c r="N86" s="752"/>
      <c r="O86" s="753"/>
      <c r="P86" s="752"/>
      <c r="Q86" s="250"/>
      <c r="R86" s="249" t="s">
        <v>152</v>
      </c>
      <c r="S86" s="25"/>
      <c r="T86" s="226"/>
      <c r="V86" s="270"/>
      <c r="X86" s="389"/>
    </row>
    <row r="87" spans="1:24" ht="17.45" customHeight="1">
      <c r="A87" s="22"/>
      <c r="B87" s="55"/>
      <c r="C87" s="55"/>
      <c r="D87" s="962"/>
      <c r="E87" s="970"/>
      <c r="F87" s="59"/>
      <c r="G87" s="280"/>
      <c r="H87" s="286"/>
      <c r="I87" s="332" t="s">
        <v>257</v>
      </c>
      <c r="J87" s="86" t="s">
        <v>277</v>
      </c>
      <c r="K87" s="333" t="s">
        <v>260</v>
      </c>
      <c r="L87" s="334"/>
      <c r="M87" s="777"/>
      <c r="N87" s="752"/>
      <c r="O87" s="753"/>
      <c r="P87" s="752"/>
      <c r="Q87" s="250"/>
      <c r="R87" s="253" t="s">
        <v>154</v>
      </c>
      <c r="S87" s="25"/>
      <c r="T87" s="226"/>
      <c r="V87" s="270"/>
      <c r="X87" s="389"/>
    </row>
    <row r="88" spans="1:24" ht="17.45" customHeight="1">
      <c r="A88" s="22"/>
      <c r="B88" s="55"/>
      <c r="C88" s="55"/>
      <c r="D88" s="962"/>
      <c r="E88" s="970"/>
      <c r="F88" s="59"/>
      <c r="G88" s="280"/>
      <c r="H88" s="286"/>
      <c r="I88" s="784"/>
      <c r="J88" s="789"/>
      <c r="K88" s="789"/>
      <c r="L88" s="337"/>
      <c r="M88" s="777"/>
      <c r="N88" s="752"/>
      <c r="O88" s="753"/>
      <c r="P88" s="752"/>
      <c r="Q88" s="250"/>
      <c r="R88" s="253"/>
      <c r="S88" s="25"/>
      <c r="T88" s="226"/>
      <c r="V88" s="270"/>
      <c r="X88" s="389"/>
    </row>
    <row r="89" spans="1:24" ht="17.45" customHeight="1">
      <c r="A89" s="22"/>
      <c r="B89" s="55"/>
      <c r="C89" s="55"/>
      <c r="D89" s="962"/>
      <c r="E89" s="970"/>
      <c r="F89" s="59"/>
      <c r="G89" s="280"/>
      <c r="H89" s="79"/>
      <c r="I89" s="332"/>
      <c r="J89" s="336"/>
      <c r="K89" s="333"/>
      <c r="L89" s="780"/>
      <c r="M89" s="777"/>
      <c r="N89" s="752"/>
      <c r="O89" s="753"/>
      <c r="P89" s="752"/>
      <c r="Q89" s="250"/>
      <c r="S89" s="25"/>
      <c r="T89" s="226"/>
      <c r="V89" s="270"/>
      <c r="X89" s="389"/>
    </row>
    <row r="90" spans="1:24" ht="17.45" customHeight="1">
      <c r="A90" s="22"/>
      <c r="B90" s="55"/>
      <c r="C90" s="55"/>
      <c r="D90" s="962"/>
      <c r="E90" s="970"/>
      <c r="F90" s="59"/>
      <c r="G90" s="280"/>
      <c r="H90" s="783"/>
      <c r="I90" s="332"/>
      <c r="J90" s="336"/>
      <c r="K90" s="333"/>
      <c r="L90" s="337"/>
      <c r="M90" s="777"/>
      <c r="N90" s="752"/>
      <c r="O90" s="753"/>
      <c r="P90" s="752"/>
      <c r="Q90" s="250"/>
      <c r="R90" s="249" t="s">
        <v>157</v>
      </c>
      <c r="S90" s="25"/>
      <c r="T90" s="226"/>
      <c r="V90" s="270"/>
      <c r="X90" s="389"/>
    </row>
    <row r="91" spans="1:24" ht="17.45" customHeight="1">
      <c r="A91" s="22"/>
      <c r="B91" s="55"/>
      <c r="C91" s="55"/>
      <c r="D91" s="962"/>
      <c r="E91" s="970"/>
      <c r="F91" s="59"/>
      <c r="G91" s="782"/>
      <c r="H91" s="287"/>
      <c r="I91" s="332"/>
      <c r="J91" s="336"/>
      <c r="K91" s="333"/>
      <c r="L91" s="337"/>
      <c r="M91" s="777"/>
      <c r="N91" s="752"/>
      <c r="O91" s="753"/>
      <c r="P91" s="752"/>
      <c r="Q91" s="250"/>
      <c r="R91" s="63" t="s">
        <v>126</v>
      </c>
      <c r="S91" s="25"/>
      <c r="T91" s="226"/>
      <c r="V91" s="270"/>
      <c r="X91" s="389"/>
    </row>
    <row r="92" spans="1:24" ht="17.45" customHeight="1">
      <c r="A92" s="22"/>
      <c r="B92" s="55"/>
      <c r="C92" s="55"/>
      <c r="D92" s="962"/>
      <c r="E92" s="970"/>
      <c r="F92" s="59"/>
      <c r="G92" s="280"/>
      <c r="H92" s="286"/>
      <c r="I92" s="332"/>
      <c r="J92" s="336"/>
      <c r="K92" s="333"/>
      <c r="L92" s="337"/>
      <c r="M92" s="335"/>
      <c r="N92" s="752"/>
      <c r="O92" s="753"/>
      <c r="P92" s="752"/>
      <c r="Q92" s="754"/>
      <c r="R92" s="256" t="s">
        <v>190</v>
      </c>
      <c r="S92" s="25"/>
      <c r="T92" s="226"/>
      <c r="V92" s="270"/>
      <c r="X92" s="389"/>
    </row>
    <row r="93" spans="1:24" ht="21.75" customHeight="1" thickBot="1">
      <c r="A93" s="22"/>
      <c r="B93" s="62" t="s">
        <v>161</v>
      </c>
      <c r="C93" s="62" t="s">
        <v>161</v>
      </c>
      <c r="D93" s="962"/>
      <c r="E93" s="970"/>
      <c r="F93" s="97"/>
      <c r="G93" s="288"/>
      <c r="H93" s="61"/>
      <c r="I93" s="119"/>
      <c r="J93" s="781"/>
      <c r="K93" s="178"/>
      <c r="L93" s="207"/>
      <c r="M93" s="949" t="s">
        <v>153</v>
      </c>
      <c r="N93" s="950"/>
      <c r="O93" s="950"/>
      <c r="P93" s="950"/>
      <c r="Q93" s="951"/>
      <c r="R93" s="263" t="s">
        <v>256</v>
      </c>
      <c r="S93" s="25"/>
      <c r="T93" s="226"/>
      <c r="V93" s="270"/>
      <c r="W93" s="389"/>
      <c r="X93" s="278"/>
    </row>
    <row r="94" spans="1:24" ht="18" customHeight="1" thickTop="1">
      <c r="A94" s="22"/>
      <c r="B94" s="80" t="s">
        <v>191</v>
      </c>
      <c r="C94" s="68">
        <f>D62</f>
        <v>4547.6000000000004</v>
      </c>
      <c r="D94" s="962"/>
      <c r="E94" s="970"/>
      <c r="F94" s="97"/>
      <c r="G94" s="289"/>
      <c r="H94" s="67"/>
      <c r="I94" s="205"/>
      <c r="J94" s="178"/>
      <c r="K94" s="178"/>
      <c r="L94" s="207"/>
      <c r="M94" s="122" t="s">
        <v>155</v>
      </c>
      <c r="N94" s="134"/>
      <c r="O94" s="140">
        <v>45226</v>
      </c>
      <c r="P94" s="168"/>
      <c r="Q94" s="390">
        <f>O94-E2</f>
        <v>3</v>
      </c>
      <c r="R94" s="12"/>
      <c r="S94" s="25"/>
      <c r="T94" s="226"/>
      <c r="V94" s="270"/>
      <c r="W94" s="391"/>
      <c r="X94" s="392"/>
    </row>
    <row r="95" spans="1:24" ht="24" customHeight="1">
      <c r="A95" s="22"/>
      <c r="B95" s="62" t="s">
        <v>192</v>
      </c>
      <c r="C95" s="55"/>
      <c r="D95" s="962"/>
      <c r="E95" s="970"/>
      <c r="F95" s="97"/>
      <c r="G95" s="290"/>
      <c r="H95" s="67"/>
      <c r="I95" s="205"/>
      <c r="J95" s="178"/>
      <c r="K95" s="178"/>
      <c r="L95" s="207"/>
      <c r="M95" s="135" t="s">
        <v>156</v>
      </c>
      <c r="N95" s="136"/>
      <c r="O95" s="140">
        <v>45252</v>
      </c>
      <c r="P95" s="136"/>
      <c r="Q95" s="238">
        <f>O95-E2</f>
        <v>29</v>
      </c>
      <c r="R95" s="393" t="s">
        <v>259</v>
      </c>
      <c r="S95" s="25"/>
      <c r="T95" s="226"/>
      <c r="V95" s="270"/>
      <c r="W95" s="391"/>
      <c r="X95" s="392"/>
    </row>
    <row r="96" spans="1:24" ht="18" customHeight="1">
      <c r="A96" s="22"/>
      <c r="B96" s="62"/>
      <c r="C96" s="62"/>
      <c r="D96" s="962"/>
      <c r="E96" s="970"/>
      <c r="F96" s="97"/>
      <c r="G96" s="288"/>
      <c r="H96" s="291"/>
      <c r="I96" s="205"/>
      <c r="J96" s="178"/>
      <c r="K96" s="178"/>
      <c r="L96" s="207"/>
      <c r="M96" s="135" t="s">
        <v>158</v>
      </c>
      <c r="N96" s="136"/>
      <c r="O96" s="137">
        <v>45301</v>
      </c>
      <c r="P96" s="136"/>
      <c r="Q96" s="238">
        <f>O96-E2</f>
        <v>78</v>
      </c>
      <c r="R96" s="12"/>
      <c r="S96" s="25"/>
      <c r="T96" s="226"/>
      <c r="V96" s="270"/>
      <c r="X96" s="389"/>
    </row>
    <row r="97" spans="1:24" ht="18" customHeight="1">
      <c r="A97" s="22"/>
      <c r="B97" s="12"/>
      <c r="C97" s="12"/>
      <c r="D97" s="962"/>
      <c r="E97" s="970"/>
      <c r="F97" s="97"/>
      <c r="G97" s="292"/>
      <c r="H97" s="284"/>
      <c r="I97" s="205"/>
      <c r="J97" s="178"/>
      <c r="K97" s="178"/>
      <c r="L97" s="207"/>
      <c r="M97" s="141" t="s">
        <v>159</v>
      </c>
      <c r="N97" s="173"/>
      <c r="O97" s="143">
        <v>45323</v>
      </c>
      <c r="P97" s="174"/>
      <c r="Q97" s="264">
        <f>O97-E2</f>
        <v>100</v>
      </c>
      <c r="R97" s="249" t="s">
        <v>165</v>
      </c>
      <c r="S97" s="25"/>
      <c r="T97" s="226"/>
      <c r="V97" s="270"/>
      <c r="X97" s="389"/>
    </row>
    <row r="98" spans="1:24" ht="33.75" customHeight="1">
      <c r="A98" s="22"/>
      <c r="B98" s="55"/>
      <c r="C98" s="55"/>
      <c r="D98" s="962"/>
      <c r="E98" s="970"/>
      <c r="F98" s="97"/>
      <c r="G98" s="293"/>
      <c r="H98" s="67"/>
      <c r="I98" s="205"/>
      <c r="J98" s="178"/>
      <c r="K98" s="178"/>
      <c r="L98" s="207"/>
      <c r="M98" s="946" t="s">
        <v>162</v>
      </c>
      <c r="N98" s="948"/>
      <c r="O98" s="948"/>
      <c r="P98" s="948"/>
      <c r="Q98" s="947"/>
      <c r="R98" s="63" t="s">
        <v>126</v>
      </c>
      <c r="S98" s="25"/>
      <c r="T98" s="226"/>
      <c r="V98" s="270"/>
      <c r="W98" s="392"/>
    </row>
    <row r="99" spans="1:24" ht="33.75" customHeight="1">
      <c r="A99" s="22"/>
      <c r="B99" s="55"/>
      <c r="C99" s="55"/>
      <c r="D99" s="962"/>
      <c r="E99" s="970"/>
      <c r="F99" s="97"/>
      <c r="G99" s="293"/>
      <c r="H99" s="67"/>
      <c r="I99" s="205"/>
      <c r="J99" s="178"/>
      <c r="K99" s="178"/>
      <c r="L99" s="207"/>
      <c r="M99" s="190" t="s">
        <v>164</v>
      </c>
      <c r="N99" s="148">
        <f>4544.6+50</f>
        <v>4594.6000000000004</v>
      </c>
      <c r="O99" s="154"/>
      <c r="P99" s="338">
        <f>N99-D62</f>
        <v>47</v>
      </c>
      <c r="Q99" s="250"/>
      <c r="R99" s="256" t="s">
        <v>193</v>
      </c>
      <c r="S99" s="25"/>
      <c r="T99" s="226"/>
      <c r="V99" s="270"/>
      <c r="W99" s="392"/>
    </row>
    <row r="100" spans="1:24" ht="36.75" customHeight="1">
      <c r="A100" s="22"/>
      <c r="B100" s="55"/>
      <c r="C100" s="62"/>
      <c r="D100" s="962"/>
      <c r="E100" s="970"/>
      <c r="F100" s="97"/>
      <c r="G100" s="293"/>
      <c r="H100" s="284"/>
      <c r="I100" s="205"/>
      <c r="J100" s="178"/>
      <c r="K100" s="178"/>
      <c r="L100" s="207"/>
      <c r="M100" s="141" t="s">
        <v>166</v>
      </c>
      <c r="N100" s="186">
        <f>4544.6+50</f>
        <v>4594.6000000000004</v>
      </c>
      <c r="O100" s="191">
        <v>45374</v>
      </c>
      <c r="P100" s="339">
        <f>N100-D62</f>
        <v>47</v>
      </c>
      <c r="Q100" s="261">
        <f>O100-E2</f>
        <v>151</v>
      </c>
      <c r="R100" s="393" t="s">
        <v>194</v>
      </c>
      <c r="S100" s="25"/>
      <c r="T100" s="226"/>
      <c r="U100" s="385"/>
      <c r="V100" s="270"/>
      <c r="W100" s="389"/>
    </row>
    <row r="101" spans="1:24" ht="36" customHeight="1">
      <c r="A101" s="22"/>
      <c r="B101" s="55"/>
      <c r="C101" s="62"/>
      <c r="D101" s="962"/>
      <c r="E101" s="970"/>
      <c r="F101" s="97"/>
      <c r="G101" s="293"/>
      <c r="H101" s="284"/>
      <c r="I101" s="205"/>
      <c r="J101" s="178"/>
      <c r="K101" s="178"/>
      <c r="L101" s="207"/>
      <c r="M101" s="141" t="s">
        <v>167</v>
      </c>
      <c r="N101" s="189">
        <f>4544.6+50</f>
        <v>4594.6000000000004</v>
      </c>
      <c r="O101" s="188"/>
      <c r="P101" s="189">
        <f>N101-D62</f>
        <v>47</v>
      </c>
      <c r="Q101" s="394"/>
      <c r="R101" s="244" t="s">
        <v>139</v>
      </c>
      <c r="S101" s="25"/>
      <c r="T101" s="226"/>
      <c r="U101" s="385"/>
      <c r="V101" s="270"/>
      <c r="W101" s="389"/>
    </row>
    <row r="102" spans="1:24" ht="25.5" customHeight="1">
      <c r="A102" s="22"/>
      <c r="B102" s="55"/>
      <c r="C102" s="62"/>
      <c r="D102" s="962"/>
      <c r="E102" s="970"/>
      <c r="F102" s="97"/>
      <c r="G102" s="293"/>
      <c r="H102" s="284"/>
      <c r="I102" s="205"/>
      <c r="J102" s="178"/>
      <c r="K102" s="178"/>
      <c r="L102" s="207"/>
      <c r="M102" s="141" t="s">
        <v>275</v>
      </c>
      <c r="N102" s="189">
        <v>4599.6000000000004</v>
      </c>
      <c r="O102" s="188"/>
      <c r="P102" s="189">
        <f>N102-D62</f>
        <v>52</v>
      </c>
      <c r="Q102" s="394"/>
      <c r="R102" s="244"/>
      <c r="S102" s="25"/>
      <c r="T102" s="226"/>
      <c r="U102" s="385"/>
      <c r="V102" s="270"/>
      <c r="W102" s="389"/>
    </row>
    <row r="103" spans="1:24" ht="21.75" customHeight="1" thickBot="1">
      <c r="A103" s="22"/>
      <c r="B103" s="55"/>
      <c r="C103" s="62"/>
      <c r="D103" s="962"/>
      <c r="E103" s="970"/>
      <c r="F103" s="97"/>
      <c r="G103" s="293"/>
      <c r="H103" s="284"/>
      <c r="I103" s="205"/>
      <c r="J103" s="178"/>
      <c r="K103" s="178"/>
      <c r="L103" s="207"/>
      <c r="M103" s="141" t="s">
        <v>276</v>
      </c>
      <c r="N103" s="189">
        <v>4644.5</v>
      </c>
      <c r="O103" s="188"/>
      <c r="P103" s="189">
        <f>N103-D62</f>
        <v>96.899999999999636</v>
      </c>
      <c r="Q103" s="394"/>
      <c r="R103" s="63" t="s">
        <v>195</v>
      </c>
      <c r="S103" s="25"/>
      <c r="T103" s="226"/>
      <c r="U103" s="385"/>
      <c r="V103" s="270"/>
      <c r="W103" s="389"/>
    </row>
    <row r="104" spans="1:24" ht="22.5" customHeight="1" thickTop="1" thickBot="1">
      <c r="A104" s="22"/>
      <c r="B104" s="55"/>
      <c r="C104" s="62"/>
      <c r="D104" s="962"/>
      <c r="E104" s="970"/>
      <c r="F104" s="97"/>
      <c r="G104" s="294"/>
      <c r="H104" s="99"/>
      <c r="I104" s="205"/>
      <c r="J104" s="178"/>
      <c r="K104" s="178"/>
      <c r="L104" s="207"/>
      <c r="M104" s="180" t="s">
        <v>170</v>
      </c>
      <c r="N104" s="944" t="s">
        <v>171</v>
      </c>
      <c r="O104" s="945"/>
      <c r="P104" s="946" t="s">
        <v>172</v>
      </c>
      <c r="Q104" s="947"/>
      <c r="R104" s="249" t="s">
        <v>173</v>
      </c>
      <c r="S104" s="25"/>
      <c r="T104" s="226"/>
      <c r="U104" s="385"/>
      <c r="V104" s="270"/>
      <c r="W104" s="389"/>
    </row>
    <row r="105" spans="1:24" ht="21.75" customHeight="1" thickTop="1">
      <c r="A105" s="22"/>
      <c r="B105" s="55"/>
      <c r="C105" s="62"/>
      <c r="D105" s="962"/>
      <c r="E105" s="970"/>
      <c r="F105" s="97"/>
      <c r="G105" s="292"/>
      <c r="H105" s="67"/>
      <c r="I105" s="205"/>
      <c r="J105" s="178"/>
      <c r="K105" s="178"/>
      <c r="L105" s="207"/>
      <c r="M105" s="340" t="s">
        <v>196</v>
      </c>
      <c r="N105" s="132"/>
      <c r="O105" s="341">
        <v>45374</v>
      </c>
      <c r="P105" s="342"/>
      <c r="Q105" s="395">
        <f>O105-E2</f>
        <v>151</v>
      </c>
      <c r="R105" s="396">
        <v>5128</v>
      </c>
      <c r="S105" s="25"/>
      <c r="T105" s="226"/>
      <c r="U105" s="385"/>
      <c r="V105" s="270"/>
    </row>
    <row r="106" spans="1:24" ht="18" customHeight="1">
      <c r="A106" s="22"/>
      <c r="B106" s="55"/>
      <c r="C106" s="62"/>
      <c r="D106" s="962"/>
      <c r="E106" s="970"/>
      <c r="F106" s="97"/>
      <c r="G106" s="292"/>
      <c r="H106" s="67"/>
      <c r="I106" s="205"/>
      <c r="J106" s="178"/>
      <c r="K106" s="178"/>
      <c r="L106" s="207"/>
      <c r="M106" s="340"/>
      <c r="N106" s="151"/>
      <c r="O106" s="755"/>
      <c r="P106" s="756"/>
      <c r="Q106" s="757"/>
      <c r="R106" s="397" t="s">
        <v>174</v>
      </c>
      <c r="S106" s="25"/>
      <c r="T106" s="226"/>
      <c r="U106" s="385"/>
      <c r="V106" s="270"/>
    </row>
    <row r="107" spans="1:24" ht="18" customHeight="1">
      <c r="A107" s="22"/>
      <c r="B107" s="55"/>
      <c r="C107" s="62"/>
      <c r="D107" s="962"/>
      <c r="E107" s="970"/>
      <c r="F107" s="97"/>
      <c r="G107" s="292"/>
      <c r="H107" s="67"/>
      <c r="I107" s="205"/>
      <c r="J107" s="178"/>
      <c r="K107" s="178"/>
      <c r="L107" s="207"/>
      <c r="M107" s="340"/>
      <c r="N107" s="151"/>
      <c r="O107" s="755"/>
      <c r="P107" s="756"/>
      <c r="Q107" s="757"/>
      <c r="R107" s="283" t="s">
        <v>283</v>
      </c>
      <c r="S107" s="25"/>
      <c r="T107" s="226"/>
      <c r="U107" s="385"/>
      <c r="V107" s="270"/>
    </row>
    <row r="108" spans="1:24" ht="18" customHeight="1">
      <c r="A108" s="22"/>
      <c r="B108" s="55"/>
      <c r="C108" s="62"/>
      <c r="D108" s="962"/>
      <c r="E108" s="970"/>
      <c r="F108" s="97"/>
      <c r="G108" s="292"/>
      <c r="H108" s="67"/>
      <c r="I108" s="205"/>
      <c r="J108" s="178"/>
      <c r="K108" s="178"/>
      <c r="L108" s="207"/>
      <c r="M108" s="340"/>
      <c r="N108" s="151"/>
      <c r="O108" s="755"/>
      <c r="P108" s="756"/>
      <c r="Q108" s="757"/>
      <c r="S108" s="25"/>
      <c r="T108" s="226"/>
      <c r="U108" s="385"/>
      <c r="V108" s="270"/>
    </row>
    <row r="109" spans="1:24" ht="18" customHeight="1">
      <c r="A109" s="22"/>
      <c r="B109" s="55"/>
      <c r="C109" s="62"/>
      <c r="D109" s="962"/>
      <c r="E109" s="970"/>
      <c r="F109" s="97"/>
      <c r="G109" s="292"/>
      <c r="H109" s="67"/>
      <c r="I109" s="205"/>
      <c r="J109" s="178"/>
      <c r="K109" s="178"/>
      <c r="L109" s="207"/>
      <c r="M109" s="340"/>
      <c r="N109" s="195"/>
      <c r="O109" s="758"/>
      <c r="P109" s="759"/>
      <c r="Q109" s="746"/>
      <c r="R109" s="283"/>
      <c r="S109" s="25"/>
      <c r="T109" s="226"/>
      <c r="U109" s="385"/>
      <c r="V109" s="270"/>
    </row>
    <row r="110" spans="1:24" ht="9.9499999999999993" customHeight="1">
      <c r="A110" s="295"/>
      <c r="B110" s="296"/>
      <c r="C110" s="296"/>
      <c r="D110" s="297" t="s">
        <v>197</v>
      </c>
      <c r="E110" s="298"/>
      <c r="F110" s="299"/>
      <c r="G110" s="300"/>
      <c r="H110" s="301"/>
      <c r="I110" s="346"/>
      <c r="J110" s="347"/>
      <c r="K110" s="347"/>
      <c r="L110" s="347"/>
      <c r="M110" s="347"/>
      <c r="N110" s="347"/>
      <c r="O110" s="347"/>
      <c r="P110" s="347"/>
      <c r="Q110" s="347"/>
      <c r="R110" s="398" t="s">
        <v>23</v>
      </c>
      <c r="S110" s="25"/>
    </row>
    <row r="111" spans="1:24" ht="18" customHeight="1" thickBot="1">
      <c r="A111" s="302"/>
      <c r="B111" s="93"/>
      <c r="C111" s="93"/>
      <c r="D111" s="964">
        <f>2802.5+1.3</f>
        <v>2803.8</v>
      </c>
      <c r="E111" s="971" t="s">
        <v>198</v>
      </c>
      <c r="F111" s="303"/>
      <c r="G111" s="304"/>
      <c r="H111" s="305" t="s">
        <v>199</v>
      </c>
      <c r="I111" s="348"/>
      <c r="J111" s="349"/>
      <c r="K111" s="349"/>
      <c r="L111" s="350"/>
      <c r="M111" s="953" t="s">
        <v>120</v>
      </c>
      <c r="N111" s="954"/>
      <c r="O111" s="954"/>
      <c r="P111" s="954"/>
      <c r="Q111" s="955"/>
      <c r="R111" s="399"/>
      <c r="S111" s="400"/>
      <c r="T111" s="226" t="e">
        <f ca="1">IF(#REF!="","",(#REF!-TODAY()))</f>
        <v>#REF!</v>
      </c>
      <c r="U111" s="401"/>
    </row>
    <row r="112" spans="1:24" ht="18" customHeight="1" thickTop="1">
      <c r="A112" s="22"/>
      <c r="B112" s="55"/>
      <c r="C112" s="55"/>
      <c r="D112" s="965"/>
      <c r="E112" s="972"/>
      <c r="F112" s="306"/>
      <c r="G112" s="98"/>
      <c r="H112" s="307"/>
      <c r="I112" s="351"/>
      <c r="J112" s="352"/>
      <c r="K112" s="352"/>
      <c r="L112" s="353"/>
      <c r="M112" s="354"/>
      <c r="N112" s="355"/>
      <c r="O112" s="356"/>
      <c r="P112" s="357"/>
      <c r="Q112" s="402"/>
      <c r="R112" s="403" t="s">
        <v>122</v>
      </c>
      <c r="S112" s="404"/>
      <c r="T112" s="226"/>
      <c r="U112" s="401"/>
    </row>
    <row r="113" spans="1:26" ht="18" customHeight="1">
      <c r="A113" s="22"/>
      <c r="B113" s="55"/>
      <c r="C113" s="55"/>
      <c r="D113" s="965"/>
      <c r="E113" s="972"/>
      <c r="F113" s="306"/>
      <c r="G113" s="98"/>
      <c r="H113" s="307"/>
      <c r="I113" s="351"/>
      <c r="J113" s="352"/>
      <c r="K113" s="352"/>
      <c r="L113" s="353"/>
      <c r="M113" s="135" t="s">
        <v>121</v>
      </c>
      <c r="N113" s="148">
        <f>2800.5+25</f>
        <v>2825.5</v>
      </c>
      <c r="O113" s="262"/>
      <c r="P113" s="358">
        <f>N113-D111</f>
        <v>21.699999999999818</v>
      </c>
      <c r="Q113" s="405"/>
      <c r="R113" s="230" t="s">
        <v>124</v>
      </c>
      <c r="S113" s="404"/>
      <c r="T113" s="226"/>
      <c r="U113" s="401"/>
    </row>
    <row r="114" spans="1:26" ht="18" customHeight="1">
      <c r="A114" s="22"/>
      <c r="B114" s="80"/>
      <c r="C114" s="80"/>
      <c r="D114" s="965"/>
      <c r="E114" s="972"/>
      <c r="F114" s="64"/>
      <c r="G114" s="98"/>
      <c r="H114" s="307"/>
      <c r="I114" s="351"/>
      <c r="J114" s="206"/>
      <c r="K114" s="206"/>
      <c r="L114" s="353"/>
      <c r="M114" s="135" t="s">
        <v>123</v>
      </c>
      <c r="N114" s="148">
        <f>2765.9+50</f>
        <v>2815.9</v>
      </c>
      <c r="O114" s="154"/>
      <c r="P114" s="359">
        <f>N114-D111</f>
        <v>12.099999999999909</v>
      </c>
      <c r="Q114" s="250"/>
      <c r="R114" s="406" t="s">
        <v>126</v>
      </c>
      <c r="S114" s="404"/>
      <c r="T114" s="226" t="e">
        <f ca="1">IF(#REF!="","",(#REF!-TODAY()))</f>
        <v>#REF!</v>
      </c>
      <c r="U114" s="401"/>
    </row>
    <row r="115" spans="1:26" s="2" customFormat="1" ht="18" customHeight="1">
      <c r="A115" s="22"/>
      <c r="B115" s="80"/>
      <c r="C115" s="80"/>
      <c r="D115" s="965"/>
      <c r="E115" s="972"/>
      <c r="F115" s="64"/>
      <c r="G115" s="101"/>
      <c r="H115" s="308"/>
      <c r="I115" s="360"/>
      <c r="J115" s="361"/>
      <c r="K115" s="352"/>
      <c r="L115" s="362"/>
      <c r="M115" s="135" t="s">
        <v>125</v>
      </c>
      <c r="N115" s="148">
        <f>2736.2+100</f>
        <v>2836.2</v>
      </c>
      <c r="O115" s="154"/>
      <c r="P115" s="358">
        <f>N115-D111</f>
        <v>32.399999999999636</v>
      </c>
      <c r="Q115" s="250"/>
      <c r="R115" s="407"/>
      <c r="S115" s="404"/>
      <c r="T115" s="387"/>
      <c r="U115" s="401"/>
    </row>
    <row r="116" spans="1:26" s="2" customFormat="1" ht="18" customHeight="1">
      <c r="A116" s="22"/>
      <c r="B116" s="80"/>
      <c r="C116" s="80"/>
      <c r="D116" s="965"/>
      <c r="E116" s="972"/>
      <c r="F116" s="64"/>
      <c r="G116" s="101"/>
      <c r="H116" s="308"/>
      <c r="I116" s="360"/>
      <c r="J116" s="361"/>
      <c r="K116" s="352"/>
      <c r="L116" s="362"/>
      <c r="M116" s="135" t="s">
        <v>200</v>
      </c>
      <c r="N116" s="148">
        <f>2699.1+150</f>
        <v>2849.1</v>
      </c>
      <c r="O116" s="154"/>
      <c r="P116" s="358">
        <f>N116-D111</f>
        <v>45.299999999999727</v>
      </c>
      <c r="Q116" s="394"/>
      <c r="R116" s="235" t="s">
        <v>129</v>
      </c>
      <c r="S116" s="404"/>
      <c r="T116" s="387"/>
      <c r="U116" s="401"/>
    </row>
    <row r="117" spans="1:26" s="2" customFormat="1" ht="18" customHeight="1">
      <c r="A117" s="22"/>
      <c r="B117" s="80"/>
      <c r="C117" s="80"/>
      <c r="D117" s="965"/>
      <c r="E117" s="972"/>
      <c r="F117" s="64"/>
      <c r="G117" s="101"/>
      <c r="H117" s="308"/>
      <c r="I117" s="360"/>
      <c r="J117" s="361"/>
      <c r="K117" s="352"/>
      <c r="L117" s="362"/>
      <c r="M117" s="131" t="s">
        <v>201</v>
      </c>
      <c r="N117" s="342"/>
      <c r="O117" s="140">
        <v>44849</v>
      </c>
      <c r="P117" s="363"/>
      <c r="Q117" s="408">
        <f>O117-E2</f>
        <v>-374</v>
      </c>
      <c r="R117" s="253" t="s">
        <v>154</v>
      </c>
      <c r="S117" s="404"/>
      <c r="T117" s="387"/>
      <c r="U117" s="401"/>
    </row>
    <row r="118" spans="1:26" s="2" customFormat="1" ht="18" customHeight="1">
      <c r="A118" s="22"/>
      <c r="B118" s="80"/>
      <c r="C118" s="80"/>
      <c r="D118" s="965"/>
      <c r="E118" s="972"/>
      <c r="F118" s="64"/>
      <c r="G118" s="101"/>
      <c r="H118" s="308"/>
      <c r="I118" s="360"/>
      <c r="J118" s="361"/>
      <c r="K118" s="352"/>
      <c r="L118" s="362"/>
      <c r="M118" s="135" t="s">
        <v>130</v>
      </c>
      <c r="N118" s="136"/>
      <c r="O118" s="137">
        <v>44849</v>
      </c>
      <c r="P118" s="138"/>
      <c r="Q118" s="409">
        <f>O118-E2</f>
        <v>-374</v>
      </c>
      <c r="R118" s="410" t="s">
        <v>202</v>
      </c>
      <c r="S118" s="404"/>
      <c r="T118" s="387"/>
      <c r="U118" s="401"/>
    </row>
    <row r="119" spans="1:26" s="2" customFormat="1" ht="18" customHeight="1">
      <c r="A119" s="22"/>
      <c r="B119" s="80"/>
      <c r="C119" s="80"/>
      <c r="D119" s="965"/>
      <c r="E119" s="972"/>
      <c r="F119" s="64"/>
      <c r="G119" s="101"/>
      <c r="H119" s="308"/>
      <c r="I119" s="360"/>
      <c r="J119" s="361"/>
      <c r="K119" s="352"/>
      <c r="L119" s="362"/>
      <c r="M119" s="135" t="s">
        <v>203</v>
      </c>
      <c r="N119" s="136"/>
      <c r="O119" s="137">
        <v>44862</v>
      </c>
      <c r="P119" s="136"/>
      <c r="Q119" s="238">
        <f>O119-E2</f>
        <v>-361</v>
      </c>
      <c r="R119" s="410" t="s">
        <v>204</v>
      </c>
      <c r="S119" s="404"/>
      <c r="T119" s="387"/>
      <c r="U119" s="401"/>
    </row>
    <row r="120" spans="1:26" s="2" customFormat="1" ht="18" customHeight="1">
      <c r="A120" s="22"/>
      <c r="B120" s="54" t="s">
        <v>205</v>
      </c>
      <c r="C120" s="80"/>
      <c r="D120" s="965"/>
      <c r="E120" s="972"/>
      <c r="F120" s="64"/>
      <c r="G120" s="279" t="s">
        <v>23</v>
      </c>
      <c r="H120" s="308"/>
      <c r="I120" s="360"/>
      <c r="J120" s="361"/>
      <c r="K120" s="352"/>
      <c r="L120" s="362"/>
      <c r="M120" s="135" t="s">
        <v>180</v>
      </c>
      <c r="N120" s="316"/>
      <c r="O120" s="143">
        <v>44867</v>
      </c>
      <c r="P120" s="316"/>
      <c r="Q120" s="251">
        <f>O120-E2</f>
        <v>-356</v>
      </c>
      <c r="R120" s="241"/>
      <c r="S120" s="404"/>
      <c r="T120" s="387"/>
      <c r="U120" s="401"/>
    </row>
    <row r="121" spans="1:26" s="2" customFormat="1" ht="18" customHeight="1">
      <c r="A121" s="22"/>
      <c r="B121" s="54">
        <v>31316</v>
      </c>
      <c r="C121" s="80"/>
      <c r="D121" s="965"/>
      <c r="E121" s="972"/>
      <c r="F121" s="64"/>
      <c r="G121" s="101"/>
      <c r="H121" s="308"/>
      <c r="I121" s="360"/>
      <c r="J121" s="361"/>
      <c r="K121" s="352"/>
      <c r="L121" s="362"/>
      <c r="M121" s="126" t="s">
        <v>133</v>
      </c>
      <c r="N121" s="316"/>
      <c r="O121" s="137" t="s">
        <v>206</v>
      </c>
      <c r="P121" s="316"/>
      <c r="Q121" s="251" t="s">
        <v>206</v>
      </c>
      <c r="R121" s="249" t="s">
        <v>143</v>
      </c>
      <c r="S121" s="404"/>
      <c r="T121" s="387"/>
      <c r="U121" s="401"/>
    </row>
    <row r="122" spans="1:26" ht="18" customHeight="1">
      <c r="A122" s="22"/>
      <c r="B122" s="80"/>
      <c r="C122" s="80"/>
      <c r="D122" s="965"/>
      <c r="E122" s="972"/>
      <c r="F122" s="64"/>
      <c r="G122" s="309" t="s">
        <v>207</v>
      </c>
      <c r="H122" s="308"/>
      <c r="I122" s="360"/>
      <c r="J122" s="364"/>
      <c r="K122" s="365"/>
      <c r="L122" s="362"/>
      <c r="M122" s="366"/>
      <c r="N122" s="367"/>
      <c r="O122" s="368"/>
      <c r="P122" s="369"/>
      <c r="Q122" s="411"/>
      <c r="R122" s="253" t="s">
        <v>154</v>
      </c>
      <c r="S122" s="404"/>
      <c r="T122" s="226">
        <f ca="1">IF(O117="","",(O117-TODAY()))</f>
        <v>-374</v>
      </c>
      <c r="U122" s="401"/>
      <c r="Z122" s="417"/>
    </row>
    <row r="123" spans="1:26" ht="18" customHeight="1" thickBot="1">
      <c r="A123" s="22"/>
      <c r="B123" s="310"/>
      <c r="C123" s="80"/>
      <c r="D123" s="965"/>
      <c r="E123" s="972"/>
      <c r="F123" s="64"/>
      <c r="G123" s="311"/>
      <c r="H123" s="308"/>
      <c r="I123" s="360"/>
      <c r="J123" s="364"/>
      <c r="K123" s="365"/>
      <c r="L123" s="362"/>
      <c r="M123" s="370"/>
      <c r="N123" s="151"/>
      <c r="O123" s="371"/>
      <c r="P123" s="151"/>
      <c r="Q123" s="412"/>
      <c r="R123" s="413" t="s">
        <v>208</v>
      </c>
      <c r="S123" s="404"/>
      <c r="T123" s="226"/>
      <c r="U123" s="401"/>
      <c r="Z123" s="260"/>
    </row>
    <row r="124" spans="1:26" ht="18" customHeight="1">
      <c r="A124" s="22"/>
      <c r="B124" s="310"/>
      <c r="C124" s="80"/>
      <c r="D124" s="965"/>
      <c r="E124" s="972"/>
      <c r="F124" s="64"/>
      <c r="G124" s="312"/>
      <c r="H124" s="99"/>
      <c r="I124" s="360"/>
      <c r="J124" s="364"/>
      <c r="K124" s="365"/>
      <c r="L124" s="362"/>
      <c r="M124" s="372" t="s">
        <v>182</v>
      </c>
      <c r="N124" s="373">
        <f>2835-0.3</f>
        <v>2834.7</v>
      </c>
      <c r="O124" s="321">
        <v>44873</v>
      </c>
      <c r="P124" s="374">
        <f>N124-D111</f>
        <v>30.899999999999636</v>
      </c>
      <c r="Q124" s="388">
        <f>O124-E2</f>
        <v>-350</v>
      </c>
      <c r="R124" s="413" t="s">
        <v>209</v>
      </c>
      <c r="S124" s="404"/>
      <c r="T124" s="226"/>
      <c r="U124" s="401"/>
      <c r="Z124" s="276"/>
    </row>
    <row r="125" spans="1:26" ht="18" customHeight="1">
      <c r="A125" s="22"/>
      <c r="B125" s="80"/>
      <c r="C125" s="80"/>
      <c r="D125" s="965"/>
      <c r="E125" s="972"/>
      <c r="F125" s="64"/>
      <c r="H125" s="99"/>
      <c r="I125" s="360"/>
      <c r="J125" s="178"/>
      <c r="K125" s="178"/>
      <c r="L125" s="375"/>
      <c r="M125" s="327" t="s">
        <v>142</v>
      </c>
      <c r="N125" s="149"/>
      <c r="O125" s="147">
        <v>44905</v>
      </c>
      <c r="P125" s="149"/>
      <c r="Q125" s="238">
        <f>O125-E2</f>
        <v>-318</v>
      </c>
      <c r="R125" s="413" t="s">
        <v>210</v>
      </c>
      <c r="S125" s="404"/>
      <c r="T125" s="226"/>
      <c r="U125" s="401"/>
      <c r="Z125" s="276"/>
    </row>
    <row r="126" spans="1:26" s="2" customFormat="1" ht="21" customHeight="1">
      <c r="A126" s="22"/>
      <c r="B126" s="80"/>
      <c r="C126" s="80"/>
      <c r="D126" s="965"/>
      <c r="E126" s="972"/>
      <c r="F126" s="64"/>
      <c r="G126" s="84"/>
      <c r="H126" s="308"/>
      <c r="I126" s="178"/>
      <c r="J126" s="178"/>
      <c r="K126" s="177"/>
      <c r="L126" s="375"/>
      <c r="M126" s="135" t="s">
        <v>141</v>
      </c>
      <c r="N126" s="376"/>
      <c r="O126" s="377">
        <v>44862</v>
      </c>
      <c r="P126" s="376"/>
      <c r="Q126" s="251">
        <f>O126-E2</f>
        <v>-361</v>
      </c>
      <c r="R126" s="413"/>
      <c r="S126" s="404"/>
      <c r="T126" s="387"/>
      <c r="U126" s="401"/>
      <c r="Z126" s="276"/>
    </row>
    <row r="127" spans="1:26" s="2" customFormat="1" ht="21" customHeight="1">
      <c r="A127" s="22"/>
      <c r="B127" s="80"/>
      <c r="C127" s="80"/>
      <c r="D127" s="965"/>
      <c r="E127" s="972"/>
      <c r="F127" s="156"/>
      <c r="G127" s="313"/>
      <c r="H127" s="308"/>
      <c r="I127" s="378"/>
      <c r="J127" s="379"/>
      <c r="K127" s="380"/>
      <c r="L127" s="375"/>
      <c r="M127" s="381" t="s">
        <v>189</v>
      </c>
      <c r="N127" s="189">
        <f>2736.2+100</f>
        <v>2836.2</v>
      </c>
      <c r="O127" s="188"/>
      <c r="P127" s="382">
        <f>N127-D111</f>
        <v>32.399999999999636</v>
      </c>
      <c r="Q127" s="414"/>
      <c r="R127" s="415" t="s">
        <v>211</v>
      </c>
      <c r="S127" s="404"/>
      <c r="T127" s="387"/>
      <c r="U127" s="401"/>
    </row>
    <row r="128" spans="1:26" s="2" customFormat="1" ht="21" customHeight="1">
      <c r="A128" s="22"/>
      <c r="B128" s="62" t="s">
        <v>145</v>
      </c>
      <c r="C128" s="244" t="s">
        <v>145</v>
      </c>
      <c r="D128" s="965"/>
      <c r="E128" s="972"/>
      <c r="F128" s="156"/>
      <c r="G128" s="57"/>
      <c r="H128" s="308"/>
      <c r="I128" s="378"/>
      <c r="J128" s="379"/>
      <c r="K128" s="383"/>
      <c r="L128" s="375"/>
      <c r="M128" s="135" t="s">
        <v>212</v>
      </c>
      <c r="N128" s="142"/>
      <c r="O128" s="143">
        <v>44856</v>
      </c>
      <c r="P128" s="142"/>
      <c r="Q128" s="248">
        <f>O128-E2</f>
        <v>-367</v>
      </c>
      <c r="S128" s="404"/>
      <c r="T128" s="387"/>
      <c r="U128" s="401"/>
    </row>
    <row r="129" spans="1:21" s="2" customFormat="1" ht="21" customHeight="1">
      <c r="A129" s="22"/>
      <c r="B129" s="62"/>
      <c r="C129" s="244"/>
      <c r="D129" s="965"/>
      <c r="E129" s="972"/>
      <c r="F129" s="161"/>
      <c r="G129" s="418"/>
      <c r="H129" s="419"/>
      <c r="I129" s="378"/>
      <c r="J129" s="379"/>
      <c r="K129" s="450"/>
      <c r="L129" s="375"/>
      <c r="M129" s="150" t="s">
        <v>213</v>
      </c>
      <c r="N129" s="142"/>
      <c r="O129" s="143">
        <v>44856</v>
      </c>
      <c r="P129" s="142"/>
      <c r="Q129" s="248">
        <f>O129-E2</f>
        <v>-367</v>
      </c>
      <c r="R129" s="508" t="s">
        <v>139</v>
      </c>
      <c r="S129" s="404"/>
      <c r="T129" s="387"/>
      <c r="U129" s="401"/>
    </row>
    <row r="130" spans="1:21" s="2" customFormat="1" ht="19.5" customHeight="1">
      <c r="A130" s="22"/>
      <c r="B130" s="62" t="s">
        <v>195</v>
      </c>
      <c r="C130" s="728" t="s">
        <v>195</v>
      </c>
      <c r="D130" s="965"/>
      <c r="E130" s="972"/>
      <c r="F130" s="156"/>
      <c r="G130" s="5"/>
      <c r="H130" s="308"/>
      <c r="I130" s="378"/>
      <c r="J130" s="379"/>
      <c r="K130" s="383"/>
      <c r="L130" s="331"/>
      <c r="M130" s="451" t="s">
        <v>151</v>
      </c>
      <c r="N130" s="358">
        <v>2869.6</v>
      </c>
      <c r="O130" s="154"/>
      <c r="P130" s="358">
        <f>N130-D111</f>
        <v>65.799999999999727</v>
      </c>
      <c r="Q130" s="250"/>
      <c r="R130" s="406" t="s">
        <v>126</v>
      </c>
      <c r="S130" s="404"/>
      <c r="T130" s="387"/>
      <c r="U130" s="401"/>
    </row>
    <row r="131" spans="1:21" s="2" customFormat="1" ht="21.75" customHeight="1">
      <c r="A131" s="22"/>
      <c r="B131" s="62"/>
      <c r="C131" s="80"/>
      <c r="D131" s="965"/>
      <c r="E131" s="972"/>
      <c r="F131" s="161"/>
      <c r="G131" s="57"/>
      <c r="H131" s="419"/>
      <c r="I131" s="452"/>
      <c r="J131" s="379"/>
      <c r="K131" s="450"/>
      <c r="L131" s="375"/>
      <c r="M131" s="135" t="s">
        <v>55</v>
      </c>
      <c r="N131" s="148">
        <f>2830.5</f>
        <v>2830.5</v>
      </c>
      <c r="O131" s="195"/>
      <c r="P131" s="358">
        <f>N131-D111</f>
        <v>26.699999999999818</v>
      </c>
      <c r="Q131" s="195"/>
      <c r="R131" s="246"/>
      <c r="S131" s="404"/>
      <c r="T131" s="387"/>
      <c r="U131" s="401"/>
    </row>
    <row r="132" spans="1:21" s="2" customFormat="1" ht="20.25" customHeight="1">
      <c r="A132" s="22"/>
      <c r="B132" s="62"/>
      <c r="C132" s="80"/>
      <c r="D132" s="965"/>
      <c r="E132" s="972"/>
      <c r="F132" s="58"/>
      <c r="G132" s="420"/>
      <c r="H132" s="58"/>
      <c r="I132" s="378"/>
      <c r="J132" s="379"/>
      <c r="K132" s="383"/>
      <c r="L132" s="331"/>
      <c r="M132" s="451" t="s">
        <v>150</v>
      </c>
      <c r="N132" s="358">
        <v>2848.6</v>
      </c>
      <c r="O132" s="453"/>
      <c r="P132" s="358">
        <f>N132-D111</f>
        <v>44.799999999999727</v>
      </c>
      <c r="Q132" s="453"/>
      <c r="R132" s="246"/>
      <c r="S132" s="404"/>
      <c r="T132" s="387"/>
      <c r="U132" s="401"/>
    </row>
    <row r="133" spans="1:21" s="2" customFormat="1" ht="21" customHeight="1">
      <c r="A133" s="22"/>
      <c r="B133" s="80"/>
      <c r="C133" s="80"/>
      <c r="D133" s="965"/>
      <c r="E133" s="972"/>
      <c r="F133" s="421"/>
      <c r="G133" s="57"/>
      <c r="H133" s="422"/>
      <c r="I133" s="155"/>
      <c r="J133" s="306"/>
      <c r="K133" s="156"/>
      <c r="L133" s="375"/>
      <c r="M133" s="454" t="s">
        <v>214</v>
      </c>
      <c r="N133" s="358">
        <v>2857.8</v>
      </c>
      <c r="O133" s="136"/>
      <c r="P133" s="358">
        <f>N133-D111</f>
        <v>54</v>
      </c>
      <c r="Q133" s="136"/>
      <c r="R133" s="249" t="s">
        <v>152</v>
      </c>
      <c r="S133" s="404"/>
      <c r="T133" s="387"/>
      <c r="U133" s="401"/>
    </row>
    <row r="134" spans="1:21" s="2" customFormat="1" ht="21" customHeight="1">
      <c r="A134" s="22"/>
      <c r="B134" s="80"/>
      <c r="C134" s="80"/>
      <c r="D134" s="965"/>
      <c r="E134" s="972"/>
      <c r="F134" s="421"/>
      <c r="G134" s="57"/>
      <c r="H134" s="422"/>
      <c r="I134" s="155"/>
      <c r="J134" s="306"/>
      <c r="K134" s="156"/>
      <c r="L134" s="375"/>
      <c r="M134" s="454" t="s">
        <v>215</v>
      </c>
      <c r="N134" s="358">
        <v>2857.8</v>
      </c>
      <c r="O134" s="136"/>
      <c r="P134" s="455" t="e">
        <f>N134-C130</f>
        <v>#VALUE!</v>
      </c>
      <c r="Q134" s="136"/>
      <c r="R134" s="60"/>
      <c r="S134" s="404"/>
      <c r="T134" s="387"/>
      <c r="U134" s="401"/>
    </row>
    <row r="135" spans="1:21" s="2" customFormat="1" ht="21" customHeight="1">
      <c r="A135" s="22"/>
      <c r="B135" s="80"/>
      <c r="C135" s="80"/>
      <c r="D135" s="965"/>
      <c r="E135" s="972"/>
      <c r="F135" s="58">
        <v>44846</v>
      </c>
      <c r="G135" s="423" t="s">
        <v>216</v>
      </c>
      <c r="H135" s="58"/>
      <c r="I135" s="119"/>
      <c r="J135" s="306"/>
      <c r="K135" s="64"/>
      <c r="L135" s="331"/>
      <c r="M135" s="454" t="s">
        <v>217</v>
      </c>
      <c r="N135" s="195"/>
      <c r="O135" s="147">
        <v>44854</v>
      </c>
      <c r="P135" s="195"/>
      <c r="Q135" s="487">
        <f>O135-E2</f>
        <v>-369</v>
      </c>
      <c r="R135" s="509" t="s">
        <v>154</v>
      </c>
      <c r="S135" s="404"/>
      <c r="T135" s="387"/>
      <c r="U135" s="401"/>
    </row>
    <row r="136" spans="1:21" s="2" customFormat="1" ht="18" customHeight="1">
      <c r="A136" s="22"/>
      <c r="B136" s="80"/>
      <c r="C136" s="424"/>
      <c r="D136" s="965"/>
      <c r="E136" s="972"/>
      <c r="F136" s="421"/>
      <c r="G136" s="78"/>
      <c r="H136" s="58"/>
      <c r="I136" s="379"/>
      <c r="J136" s="379"/>
      <c r="K136" s="456"/>
      <c r="L136" s="207"/>
      <c r="M136" s="327" t="s">
        <v>144</v>
      </c>
      <c r="N136" s="148">
        <v>2886.2</v>
      </c>
      <c r="O136" s="344">
        <v>45084</v>
      </c>
      <c r="P136" s="148">
        <f>N136-D111</f>
        <v>82.399999999999636</v>
      </c>
      <c r="Q136" s="238">
        <f>O136-E2</f>
        <v>-139</v>
      </c>
      <c r="R136" s="256"/>
      <c r="S136" s="404"/>
      <c r="T136" s="387"/>
      <c r="U136" s="401"/>
    </row>
    <row r="137" spans="1:21" s="2" customFormat="1" ht="18" customHeight="1">
      <c r="A137" s="22"/>
      <c r="B137" s="80"/>
      <c r="D137" s="965"/>
      <c r="E137" s="972"/>
      <c r="F137" s="97"/>
      <c r="G137" s="59" t="s">
        <v>58</v>
      </c>
      <c r="H137" s="419">
        <v>45104</v>
      </c>
      <c r="I137" s="457"/>
      <c r="J137" s="86"/>
      <c r="K137" s="333"/>
      <c r="L137" s="207"/>
      <c r="M137" s="458" t="s">
        <v>218</v>
      </c>
      <c r="N137" s="189">
        <v>3007</v>
      </c>
      <c r="O137" s="459">
        <v>44862</v>
      </c>
      <c r="P137" s="189">
        <f>N137-D111</f>
        <v>203.19999999999982</v>
      </c>
      <c r="Q137" s="510">
        <f>O137-E2</f>
        <v>-361</v>
      </c>
      <c r="R137" s="256" t="s">
        <v>219</v>
      </c>
      <c r="S137" s="404"/>
      <c r="T137" s="387"/>
      <c r="U137" s="401"/>
    </row>
    <row r="138" spans="1:21" s="2" customFormat="1" ht="18" customHeight="1">
      <c r="A138" s="22"/>
      <c r="B138" s="310"/>
      <c r="D138" s="965"/>
      <c r="E138" s="972"/>
      <c r="F138" s="64"/>
      <c r="G138" s="294" t="s">
        <v>220</v>
      </c>
      <c r="H138" s="308"/>
      <c r="I138" s="306"/>
      <c r="J138" s="306"/>
      <c r="K138" s="460"/>
      <c r="L138" s="207"/>
      <c r="M138" s="458" t="s">
        <v>221</v>
      </c>
      <c r="N138" s="345">
        <v>4450</v>
      </c>
      <c r="O138" s="461"/>
      <c r="P138" s="345">
        <f>N138-R154</f>
        <v>104</v>
      </c>
      <c r="Q138" s="480"/>
      <c r="R138" s="256" t="s">
        <v>222</v>
      </c>
      <c r="S138" s="404"/>
      <c r="T138" s="387"/>
      <c r="U138" s="401"/>
    </row>
    <row r="139" spans="1:21" s="2" customFormat="1" ht="18" customHeight="1">
      <c r="A139" s="22"/>
      <c r="B139" s="310"/>
      <c r="D139" s="965"/>
      <c r="E139" s="972"/>
      <c r="F139" s="64"/>
      <c r="G139" s="294" t="s">
        <v>223</v>
      </c>
      <c r="H139" s="419" t="s">
        <v>224</v>
      </c>
      <c r="I139" s="306"/>
      <c r="J139" s="178"/>
      <c r="K139" s="177"/>
      <c r="L139" s="207"/>
      <c r="M139" s="462"/>
      <c r="N139" s="462"/>
      <c r="O139" s="462"/>
      <c r="P139" s="462"/>
      <c r="Q139" s="462"/>
      <c r="R139" s="256"/>
      <c r="S139" s="404"/>
      <c r="T139" s="387"/>
      <c r="U139" s="401"/>
    </row>
    <row r="140" spans="1:21" s="2" customFormat="1" ht="18" customHeight="1" thickBot="1">
      <c r="A140" s="22"/>
      <c r="B140" s="310"/>
      <c r="D140" s="965"/>
      <c r="E140" s="972"/>
      <c r="F140" s="64"/>
      <c r="G140" s="294"/>
      <c r="H140" s="419" t="s">
        <v>225</v>
      </c>
      <c r="I140" s="463"/>
      <c r="J140" s="464"/>
      <c r="K140" s="465"/>
      <c r="L140" s="207"/>
      <c r="M140" s="466"/>
      <c r="N140" s="466"/>
      <c r="O140" s="466"/>
      <c r="P140" s="466"/>
      <c r="Q140" s="466"/>
      <c r="R140" s="256"/>
      <c r="S140" s="404"/>
      <c r="T140" s="387"/>
      <c r="U140" s="401"/>
    </row>
    <row r="141" spans="1:21" s="2" customFormat="1" ht="18" customHeight="1" thickTop="1" thickBot="1">
      <c r="A141" s="22"/>
      <c r="B141" s="310"/>
      <c r="D141" s="965"/>
      <c r="E141" s="972"/>
      <c r="F141" s="64"/>
      <c r="G141" s="425" t="s">
        <v>226</v>
      </c>
      <c r="H141" s="419">
        <v>45494</v>
      </c>
      <c r="I141" s="306"/>
      <c r="J141" s="306"/>
      <c r="K141" s="177"/>
      <c r="L141" s="207"/>
      <c r="M141" s="956" t="s">
        <v>153</v>
      </c>
      <c r="N141" s="957"/>
      <c r="O141" s="957"/>
      <c r="P141" s="957"/>
      <c r="Q141" s="958"/>
      <c r="R141" s="256"/>
      <c r="S141" s="404"/>
      <c r="T141" s="387"/>
      <c r="U141" s="401"/>
    </row>
    <row r="142" spans="1:21" s="2" customFormat="1" ht="18" customHeight="1" thickTop="1">
      <c r="A142" s="22"/>
      <c r="B142" s="310"/>
      <c r="D142" s="965"/>
      <c r="E142" s="972"/>
      <c r="F142" s="162"/>
      <c r="G142" s="426" t="s">
        <v>227</v>
      </c>
      <c r="H142" s="308"/>
      <c r="I142" s="306"/>
      <c r="J142" s="178"/>
      <c r="K142" s="177"/>
      <c r="L142" s="207"/>
      <c r="M142" s="372" t="s">
        <v>228</v>
      </c>
      <c r="N142" s="342"/>
      <c r="O142" s="140">
        <v>44847</v>
      </c>
      <c r="P142" s="168"/>
      <c r="Q142" s="511">
        <f>O142-E2</f>
        <v>-376</v>
      </c>
      <c r="R142" s="310"/>
      <c r="S142" s="404"/>
      <c r="T142" s="387"/>
      <c r="U142" s="401"/>
    </row>
    <row r="143" spans="1:21" s="2" customFormat="1" ht="18" customHeight="1">
      <c r="A143" s="22"/>
      <c r="B143" s="310"/>
      <c r="D143" s="965"/>
      <c r="E143" s="972"/>
      <c r="F143" s="162"/>
      <c r="G143" s="78"/>
      <c r="H143" s="419"/>
      <c r="I143" s="64"/>
      <c r="J143" s="64"/>
      <c r="K143" s="308"/>
      <c r="L143" s="207"/>
      <c r="M143" s="135" t="s">
        <v>156</v>
      </c>
      <c r="N143" s="136"/>
      <c r="O143" s="137">
        <v>44872</v>
      </c>
      <c r="P143" s="136"/>
      <c r="Q143" s="234">
        <f>O143-E2</f>
        <v>-351</v>
      </c>
      <c r="R143" s="512" t="s">
        <v>157</v>
      </c>
      <c r="S143" s="404"/>
      <c r="T143" s="387"/>
      <c r="U143" s="401"/>
    </row>
    <row r="144" spans="1:21" s="2" customFormat="1" ht="21" customHeight="1">
      <c r="A144" s="22"/>
      <c r="B144" s="62"/>
      <c r="C144" s="80"/>
      <c r="D144" s="965"/>
      <c r="E144" s="972"/>
      <c r="F144" s="64"/>
      <c r="G144" s="78"/>
      <c r="H144" s="308"/>
      <c r="I144" s="178"/>
      <c r="J144" s="178"/>
      <c r="K144" s="177"/>
      <c r="L144" s="207"/>
      <c r="M144" s="135" t="s">
        <v>158</v>
      </c>
      <c r="N144" s="136"/>
      <c r="O144" s="137">
        <v>44862</v>
      </c>
      <c r="P144" s="136"/>
      <c r="Q144" s="234">
        <f>O144-E2</f>
        <v>-361</v>
      </c>
      <c r="R144" s="406" t="s">
        <v>126</v>
      </c>
      <c r="S144" s="404"/>
      <c r="T144" s="387"/>
      <c r="U144" s="401"/>
    </row>
    <row r="145" spans="1:21" s="2" customFormat="1" ht="16.5" customHeight="1">
      <c r="A145" s="22"/>
      <c r="B145" s="310"/>
      <c r="C145" s="80"/>
      <c r="D145" s="965"/>
      <c r="E145" s="972"/>
      <c r="F145" s="162"/>
      <c r="G145" s="427" t="s">
        <v>229</v>
      </c>
      <c r="H145" s="308"/>
      <c r="I145" s="178"/>
      <c r="J145" s="178"/>
      <c r="K145" s="177"/>
      <c r="L145" s="207"/>
      <c r="M145" s="135" t="s">
        <v>159</v>
      </c>
      <c r="N145" s="136"/>
      <c r="O145" s="137">
        <v>44862</v>
      </c>
      <c r="P145" s="467"/>
      <c r="Q145" s="234">
        <f>O145-E2</f>
        <v>-361</v>
      </c>
      <c r="R145" s="256"/>
      <c r="S145" s="404"/>
      <c r="T145" s="387"/>
      <c r="U145" s="401"/>
    </row>
    <row r="146" spans="1:21" s="2" customFormat="1" ht="16.5" customHeight="1">
      <c r="A146" s="22"/>
      <c r="B146" s="80" t="s">
        <v>161</v>
      </c>
      <c r="C146" s="310"/>
      <c r="D146" s="965"/>
      <c r="E146" s="972"/>
      <c r="F146" s="428"/>
      <c r="G146" s="81" t="s">
        <v>230</v>
      </c>
      <c r="H146" s="419"/>
      <c r="I146" s="306"/>
      <c r="J146" s="306"/>
      <c r="K146" s="468"/>
      <c r="L146" s="469"/>
      <c r="M146" s="317"/>
      <c r="N146" s="136"/>
      <c r="O146" s="470"/>
      <c r="P146" s="467"/>
      <c r="Q146" s="343"/>
      <c r="R146" s="513"/>
      <c r="S146" s="404"/>
      <c r="T146" s="387"/>
      <c r="U146" s="401"/>
    </row>
    <row r="147" spans="1:21" s="2" customFormat="1" ht="22.5" customHeight="1" thickBot="1">
      <c r="A147" s="22"/>
      <c r="B147" s="80" t="s">
        <v>195</v>
      </c>
      <c r="C147" s="244" t="s">
        <v>161</v>
      </c>
      <c r="D147" s="965"/>
      <c r="E147" s="972"/>
      <c r="F147" s="64"/>
      <c r="G147" s="427"/>
      <c r="H147" s="308"/>
      <c r="I147" s="306"/>
      <c r="J147" s="306"/>
      <c r="K147" s="468"/>
      <c r="L147" s="469"/>
      <c r="M147" s="471"/>
      <c r="N147" s="152"/>
      <c r="O147" s="472"/>
      <c r="P147" s="152"/>
      <c r="Q147" s="394"/>
      <c r="R147" s="514"/>
      <c r="S147" s="404"/>
      <c r="T147" s="387"/>
      <c r="U147" s="401"/>
    </row>
    <row r="148" spans="1:21" s="2" customFormat="1" ht="18" customHeight="1" thickTop="1" thickBot="1">
      <c r="A148" s="22"/>
      <c r="B148" s="80"/>
      <c r="C148" s="68" t="s">
        <v>195</v>
      </c>
      <c r="D148" s="965"/>
      <c r="E148" s="972"/>
      <c r="F148" s="64" t="s">
        <v>23</v>
      </c>
      <c r="G148" s="78"/>
      <c r="H148" s="429"/>
      <c r="J148" s="306"/>
      <c r="K148" s="473"/>
      <c r="L148" s="469"/>
      <c r="M148" s="946" t="s">
        <v>162</v>
      </c>
      <c r="N148" s="948"/>
      <c r="O148" s="948"/>
      <c r="P148" s="948"/>
      <c r="Q148" s="947"/>
      <c r="R148" s="515"/>
      <c r="S148" s="404"/>
      <c r="T148" s="387"/>
      <c r="U148" s="401"/>
    </row>
    <row r="149" spans="1:21" s="2" customFormat="1" ht="32.25" customHeight="1" thickTop="1">
      <c r="A149" s="22"/>
      <c r="B149" s="430"/>
      <c r="C149" s="310"/>
      <c r="D149" s="965"/>
      <c r="E149" s="972"/>
      <c r="F149" s="64"/>
      <c r="G149" s="78"/>
      <c r="H149" s="419"/>
      <c r="I149" s="178"/>
      <c r="J149" s="178"/>
      <c r="K149" s="473"/>
      <c r="L149" s="469"/>
      <c r="M149" s="190" t="s">
        <v>164</v>
      </c>
      <c r="N149" s="474">
        <f>2774+50</f>
        <v>2824</v>
      </c>
      <c r="O149" s="475"/>
      <c r="P149" s="474">
        <f>N149-D111</f>
        <v>20.199999999999818</v>
      </c>
      <c r="Q149" s="394"/>
      <c r="R149" s="512" t="s">
        <v>165</v>
      </c>
      <c r="S149" s="404"/>
      <c r="T149" s="387"/>
      <c r="U149" s="401"/>
    </row>
    <row r="150" spans="1:21" s="2" customFormat="1" ht="19.5" customHeight="1">
      <c r="A150" s="22"/>
      <c r="B150" s="430"/>
      <c r="D150" s="965"/>
      <c r="E150" s="972"/>
      <c r="F150" s="162"/>
      <c r="G150" s="431"/>
      <c r="H150" s="308"/>
      <c r="I150" s="178"/>
      <c r="J150" s="178"/>
      <c r="K150" s="476"/>
      <c r="L150" s="469"/>
      <c r="M150" s="150" t="s">
        <v>231</v>
      </c>
      <c r="N150" s="152"/>
      <c r="O150" s="137">
        <v>44915</v>
      </c>
      <c r="P150" s="477"/>
      <c r="Q150" s="261">
        <f>O150-E2</f>
        <v>-308</v>
      </c>
      <c r="R150" s="253" t="s">
        <v>154</v>
      </c>
      <c r="S150" s="404"/>
      <c r="T150" s="387"/>
      <c r="U150" s="401"/>
    </row>
    <row r="151" spans="1:21" s="2" customFormat="1" ht="30" customHeight="1">
      <c r="A151" s="22"/>
      <c r="B151" s="310"/>
      <c r="D151" s="965"/>
      <c r="E151" s="972"/>
      <c r="F151" s="64"/>
      <c r="G151" s="432"/>
      <c r="H151" s="308"/>
      <c r="I151" s="178"/>
      <c r="J151" s="178"/>
      <c r="K151" s="177"/>
      <c r="L151" s="469"/>
      <c r="M151" s="141" t="s">
        <v>232</v>
      </c>
      <c r="N151" s="474">
        <f>2842.1</f>
        <v>2842.1</v>
      </c>
      <c r="O151" s="377">
        <v>44884</v>
      </c>
      <c r="P151" s="367">
        <f>N151-D111</f>
        <v>38.299999999999727</v>
      </c>
      <c r="Q151" s="251">
        <f>O151-E2</f>
        <v>-339</v>
      </c>
      <c r="R151" s="393" t="s">
        <v>233</v>
      </c>
      <c r="S151" s="404"/>
      <c r="T151" s="387"/>
      <c r="U151" s="401"/>
    </row>
    <row r="152" spans="1:21" s="2" customFormat="1" ht="21" customHeight="1">
      <c r="A152" s="22"/>
      <c r="B152" s="310"/>
      <c r="D152" s="965"/>
      <c r="E152" s="972"/>
      <c r="F152" s="162"/>
      <c r="G152" s="432"/>
      <c r="H152" s="308"/>
      <c r="I152" s="178"/>
      <c r="J152" s="178"/>
      <c r="K152" s="177"/>
      <c r="L152" s="469"/>
      <c r="M152" s="471"/>
      <c r="N152" s="478"/>
      <c r="O152" s="195"/>
      <c r="P152" s="478"/>
      <c r="Q152" s="195"/>
      <c r="R152" s="403" t="s">
        <v>173</v>
      </c>
      <c r="S152" s="404"/>
      <c r="T152" s="387"/>
      <c r="U152" s="401"/>
    </row>
    <row r="153" spans="1:21" s="2" customFormat="1" ht="21" customHeight="1">
      <c r="A153" s="22"/>
      <c r="B153" s="310"/>
      <c r="D153" s="965"/>
      <c r="E153" s="972"/>
      <c r="F153" s="162"/>
      <c r="G153" s="432"/>
      <c r="H153" s="308"/>
      <c r="I153" s="178"/>
      <c r="J153" s="178"/>
      <c r="K153" s="177"/>
      <c r="L153" s="469"/>
      <c r="M153" s="471"/>
      <c r="N153" s="479"/>
      <c r="O153" s="480"/>
      <c r="P153" s="479"/>
      <c r="Q153" s="480"/>
      <c r="R153" s="403"/>
      <c r="S153" s="404"/>
      <c r="T153" s="387"/>
      <c r="U153" s="401"/>
    </row>
    <row r="154" spans="1:21" s="2" customFormat="1" ht="22.5" customHeight="1" thickBot="1">
      <c r="A154" s="22"/>
      <c r="B154" s="310"/>
      <c r="D154" s="965"/>
      <c r="E154" s="972"/>
      <c r="F154" s="428"/>
      <c r="G154" s="433"/>
      <c r="H154" s="419"/>
      <c r="I154" s="178"/>
      <c r="J154" s="178"/>
      <c r="K154" s="177"/>
      <c r="L154" s="469"/>
      <c r="M154" s="481" t="s">
        <v>234</v>
      </c>
      <c r="N154" s="482">
        <v>2853.8</v>
      </c>
      <c r="O154" s="483">
        <v>44906</v>
      </c>
      <c r="P154" s="482">
        <f>N154-D111</f>
        <v>50</v>
      </c>
      <c r="Q154" s="516">
        <f>O154-E2</f>
        <v>-317</v>
      </c>
      <c r="R154" s="263">
        <v>4346</v>
      </c>
      <c r="S154" s="404"/>
      <c r="T154" s="387"/>
      <c r="U154" s="401"/>
    </row>
    <row r="155" spans="1:21" s="2" customFormat="1" ht="22.5" customHeight="1" thickTop="1" thickBot="1">
      <c r="A155" s="22"/>
      <c r="B155" s="55"/>
      <c r="D155" s="965"/>
      <c r="E155" s="972"/>
      <c r="F155" s="64"/>
      <c r="G155" s="101"/>
      <c r="H155" s="308" t="s">
        <v>23</v>
      </c>
      <c r="I155" s="178"/>
      <c r="J155" s="178"/>
      <c r="K155" s="177"/>
      <c r="L155" s="484"/>
      <c r="M155" s="485" t="s">
        <v>170</v>
      </c>
      <c r="N155" s="944" t="s">
        <v>171</v>
      </c>
      <c r="O155" s="945"/>
      <c r="P155" s="192" t="s">
        <v>172</v>
      </c>
      <c r="Q155" s="193"/>
      <c r="R155" s="310"/>
      <c r="S155" s="404"/>
      <c r="T155" s="387"/>
      <c r="U155" s="401"/>
    </row>
    <row r="156" spans="1:21" s="2" customFormat="1" ht="22.5" customHeight="1" thickTop="1">
      <c r="A156" s="22"/>
      <c r="B156" s="55"/>
      <c r="D156" s="965"/>
      <c r="E156" s="972"/>
      <c r="F156" s="64"/>
      <c r="G156" s="101"/>
      <c r="H156" s="308"/>
      <c r="I156" s="178"/>
      <c r="J156" s="178"/>
      <c r="K156" s="177"/>
      <c r="L156" s="469"/>
      <c r="M156" s="135" t="s">
        <v>235</v>
      </c>
      <c r="N156" s="147">
        <v>44895</v>
      </c>
      <c r="O156" s="238"/>
      <c r="P156" s="486"/>
      <c r="Q156" s="517"/>
      <c r="R156" s="310"/>
      <c r="S156" s="404"/>
      <c r="T156" s="387"/>
      <c r="U156" s="401"/>
    </row>
    <row r="157" spans="1:21" ht="21" customHeight="1">
      <c r="A157" s="22"/>
      <c r="B157" s="55"/>
      <c r="C157" s="434"/>
      <c r="D157" s="965"/>
      <c r="E157" s="972"/>
      <c r="F157" s="64"/>
      <c r="G157" s="309" t="s">
        <v>207</v>
      </c>
      <c r="H157" s="435"/>
      <c r="I157" s="178"/>
      <c r="J157" s="178"/>
      <c r="K157" s="178"/>
      <c r="L157" s="469" t="s">
        <v>23</v>
      </c>
      <c r="M157" s="135" t="s">
        <v>236</v>
      </c>
      <c r="N157" s="147">
        <v>44895</v>
      </c>
      <c r="O157" s="487">
        <f>N157-E2</f>
        <v>-328</v>
      </c>
      <c r="P157" s="151"/>
      <c r="Q157" s="412"/>
      <c r="R157" s="265" t="s">
        <v>174</v>
      </c>
      <c r="S157" s="404"/>
      <c r="T157" s="226"/>
      <c r="U157" s="401"/>
    </row>
    <row r="158" spans="1:21" ht="32.25" customHeight="1">
      <c r="A158" s="22"/>
      <c r="B158" s="436"/>
      <c r="C158" s="437"/>
      <c r="D158" s="966"/>
      <c r="E158" s="973"/>
      <c r="F158" s="438"/>
      <c r="G158" s="439"/>
      <c r="H158" s="438"/>
      <c r="I158" s="488"/>
      <c r="J158" s="488"/>
      <c r="K158" s="488"/>
      <c r="L158" s="489"/>
      <c r="M158" s="126" t="s">
        <v>237</v>
      </c>
      <c r="N158" s="151"/>
      <c r="O158" s="371"/>
      <c r="P158" s="147">
        <v>44894</v>
      </c>
      <c r="Q158" s="487">
        <f>P158-E2</f>
        <v>-329</v>
      </c>
      <c r="R158" s="393"/>
      <c r="S158" s="404"/>
      <c r="T158" s="226"/>
      <c r="U158" s="401"/>
    </row>
    <row r="159" spans="1:21" ht="7.5" customHeight="1">
      <c r="A159" s="24"/>
      <c r="B159" s="283"/>
      <c r="C159" s="283"/>
      <c r="D159" s="440"/>
      <c r="E159" s="441"/>
      <c r="F159" s="442"/>
      <c r="G159" s="443"/>
      <c r="H159" s="444"/>
      <c r="I159" s="490"/>
      <c r="J159" s="491"/>
      <c r="K159" s="491"/>
      <c r="L159" s="492"/>
      <c r="M159" s="12"/>
      <c r="N159" s="12"/>
      <c r="O159" s="12"/>
      <c r="P159" s="12"/>
      <c r="Q159" s="12"/>
      <c r="R159" s="12"/>
      <c r="S159" s="404"/>
      <c r="U159" s="385"/>
    </row>
    <row r="160" spans="1:21" ht="7.5" customHeight="1">
      <c r="A160" s="24"/>
      <c r="B160" s="283"/>
      <c r="C160" s="283"/>
      <c r="D160" s="440"/>
      <c r="E160" s="441"/>
      <c r="F160" s="442"/>
      <c r="G160" s="445"/>
      <c r="H160" s="444"/>
      <c r="I160" s="490"/>
      <c r="J160" s="491"/>
      <c r="K160" s="491"/>
      <c r="L160" s="492"/>
      <c r="M160" s="493"/>
      <c r="N160" s="494"/>
      <c r="P160" s="494"/>
      <c r="Q160" s="518"/>
      <c r="R160" s="12"/>
      <c r="S160" s="404"/>
      <c r="U160" s="385"/>
    </row>
    <row r="161" spans="1:21" ht="7.5" customHeight="1">
      <c r="A161" s="24"/>
      <c r="B161" s="283"/>
      <c r="C161" s="283"/>
      <c r="D161" s="440"/>
      <c r="E161" s="441"/>
      <c r="F161" s="442"/>
      <c r="G161" s="445"/>
      <c r="H161" s="444"/>
      <c r="I161" s="490"/>
      <c r="J161" s="491"/>
      <c r="K161" s="491"/>
      <c r="L161" s="492"/>
      <c r="R161" s="12"/>
      <c r="S161" s="404"/>
      <c r="U161" s="385"/>
    </row>
    <row r="162" spans="1:21" ht="7.5" customHeight="1">
      <c r="A162" s="24"/>
      <c r="B162" s="283"/>
      <c r="C162" s="283"/>
      <c r="D162" s="440"/>
      <c r="E162" s="441"/>
      <c r="F162" s="442"/>
      <c r="G162" s="446"/>
      <c r="H162" s="444"/>
      <c r="I162" s="490"/>
      <c r="J162" s="491"/>
      <c r="K162" s="491"/>
      <c r="L162" s="492"/>
      <c r="R162" s="12"/>
      <c r="S162" s="404"/>
      <c r="U162" s="385"/>
    </row>
    <row r="163" spans="1:21" ht="7.5" customHeight="1">
      <c r="A163" s="24"/>
      <c r="B163" s="283"/>
      <c r="C163" s="283"/>
      <c r="D163" s="440"/>
      <c r="E163" s="441"/>
      <c r="F163" s="442"/>
      <c r="G163" s="446"/>
      <c r="H163" s="444"/>
      <c r="I163" s="490"/>
      <c r="J163" s="491"/>
      <c r="K163" s="491"/>
      <c r="L163" s="492"/>
      <c r="M163" s="495"/>
      <c r="P163" s="496"/>
      <c r="R163" s="12"/>
      <c r="S163" s="404"/>
      <c r="U163" s="385"/>
    </row>
    <row r="164" spans="1:21" ht="7.5" customHeight="1">
      <c r="A164" s="447"/>
      <c r="B164" s="448"/>
      <c r="C164" s="448"/>
      <c r="D164" s="447"/>
      <c r="E164" s="447"/>
      <c r="F164" s="447"/>
      <c r="G164" s="447"/>
      <c r="H164" s="447"/>
      <c r="I164" s="447"/>
      <c r="J164" s="447"/>
      <c r="K164" s="447"/>
      <c r="L164" s="447"/>
      <c r="M164" s="497"/>
      <c r="O164" s="200"/>
      <c r="P164" s="498"/>
      <c r="R164" s="447"/>
    </row>
    <row r="165" spans="1:21" ht="7.5" customHeight="1">
      <c r="D165" s="3" t="s">
        <v>238</v>
      </c>
      <c r="M165" s="499"/>
      <c r="N165" s="199"/>
      <c r="P165" s="500"/>
      <c r="Q165" s="267"/>
    </row>
    <row r="166" spans="1:21" ht="11.25" customHeight="1">
      <c r="M166" s="392"/>
      <c r="P166" s="501"/>
      <c r="R166" s="12"/>
    </row>
    <row r="167" spans="1:21" ht="11.25" customHeight="1">
      <c r="M167" s="389"/>
      <c r="P167" s="502"/>
      <c r="R167" s="276"/>
    </row>
    <row r="168" spans="1:21" ht="11.25" customHeight="1">
      <c r="G168" s="449"/>
      <c r="M168" s="389"/>
      <c r="P168" s="502"/>
      <c r="R168" s="519"/>
    </row>
    <row r="169" spans="1:21" ht="11.25" customHeight="1">
      <c r="M169" s="389"/>
      <c r="P169" s="502"/>
      <c r="R169" s="392"/>
    </row>
    <row r="170" spans="1:21" ht="11.25" customHeight="1">
      <c r="M170" s="392"/>
      <c r="P170" s="503"/>
      <c r="R170" s="392"/>
    </row>
    <row r="171" spans="1:21" ht="11.25" customHeight="1">
      <c r="M171" s="504"/>
      <c r="P171" s="505"/>
      <c r="R171" s="389"/>
    </row>
    <row r="172" spans="1:21" ht="11.25" customHeight="1">
      <c r="R172" s="389"/>
    </row>
    <row r="173" spans="1:21" ht="11.25" customHeight="1">
      <c r="R173" s="389"/>
    </row>
    <row r="174" spans="1:21" ht="11.25" customHeight="1">
      <c r="R174" s="391"/>
    </row>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row r="184" spans="4:10" ht="11.25" customHeight="1">
      <c r="D184" s="3" t="s">
        <v>23</v>
      </c>
    </row>
    <row r="185" spans="4:10" ht="11.25" customHeight="1"/>
    <row r="189" spans="4:10" ht="18" customHeight="1">
      <c r="I189" s="506"/>
      <c r="J189" s="507"/>
    </row>
    <row r="1217" spans="18:18" ht="18" customHeight="1">
      <c r="R1217" s="5" t="s">
        <v>238</v>
      </c>
    </row>
    <row r="1227" spans="18:18" ht="18" customHeight="1">
      <c r="R1227" s="5">
        <v>30</v>
      </c>
    </row>
  </sheetData>
  <protectedRanges>
    <protectedRange sqref="R47 R169:R173 R167 P163 P166:P169 M166:M171 M163 X94:X97 R152:R153 Z13 R104 R15 R114 R110:R112 R61:R63 R90 R13 R97 R146:R149 R133:R134 R130 Z124:Z126 Z72 Z74 Z76:Z77 R86 R116 Z44:Z48 R22 W93 R52 G29 R27 G133:G134 R118:R121 G128 G131 R123:R127 R75 R65 R143:R144 R71 G33 R42:R43 G40:G43 R83 R78:R80 R34:R38 R67 G35 X78:X92 W98:W104 R18" name="remarks_1_1"/>
    <protectedRange sqref="E2" name="date_1_1"/>
    <protectedRange sqref="J111:L114 F65:F71 O147 H12 F157 H15:H17 M41:P41 Q14 O42:O43 M94:P94 Q65 M98:O98 M97:P97 Q114 M155:O155 M142:P142 M120:M121 M93:N93 G151:G153 J151:K158 L152:L158 M12:O16 M124:O124 M20:M22 I62:L73 J148:J150 M104:O104 M74:O74 M47:O47 M71:M73 I136:K136 F15:F33 O95:O96 M111:O116 Q71 Q73 O143:O144 J133:K134 G105:G109 G95 G97 I159:L163 O70:O72 G142 G148 O128:O129 I85:L85 I141:K142 N131 L128:L148 M145:P146 I29:K29 M148:O148 I126:L127 J135 I128:K132 O117:O121 M62:O69 O150 Q21:Q22 I138:K139 M52:O52 N23 I144:K147 I149:I158 M44:P46 E96:E99 M40:N40 M31:O31 M33 I47:L60 D12:E60 I34:L35 O83 I37:L44 L36 D100:D104 I100:L104 N48:N51 M54:M60 O18:O22" name="ac01_1_6"/>
    <protectedRange sqref="D73 F73 I111:I114 F118:F121 F62:F64 G159 D162:H163 N52 K148:K150 H111:H121 M129 D111:F117 N155 H124 G121 I143:K143 I12:L28 H73 G144 G155:G156 N104 H149:H161 H85 D159:F161 H26 H28 F124:F156 D118:E158 H126:H147 L29 I30:L32 F158:G158 J33:L33 M77:M78 M26:M27 E62:E95 F75:F86 E100:E109" name="ac3_1_1"/>
    <protectedRange sqref="H19 H41:H43 H33:H39" name="ac01_1_3_1"/>
    <protectedRange sqref="H18 H20:H25 H27 H29:H32" name="ac3_1_3_1"/>
    <protectedRange sqref="F12:G12 G15:G17 F48 G53 H44:H47 F54:F60 H49:H60 F34:F43" name="ac3_1_4_1"/>
    <protectedRange sqref="I125:L125 J115:K124" name="ac01_1_5_1"/>
    <protectedRange sqref="L115:L124 I115:I124" name="ac3_1_5_1"/>
    <protectedRange sqref="I45:L46" name="ac01_1_6_1"/>
    <protectedRange sqref="R66 R17 R68:R70 R19:R21" name="remarks_1_1_2_1"/>
    <protectedRange sqref="N79" name="ac01_1_6_2"/>
    <protectedRange sqref="N32:O32 N35:O35 N36:N37 N39 N38:O38 O33" name="ac01_1_6_3"/>
    <protectedRange sqref="R30:R32" name="remarks_1_1_1"/>
  </protectedRanges>
  <mergeCells count="28">
    <mergeCell ref="M111:Q111"/>
    <mergeCell ref="M141:Q141"/>
    <mergeCell ref="M148:Q148"/>
    <mergeCell ref="N155:O155"/>
    <mergeCell ref="C2:C3"/>
    <mergeCell ref="D12:D60"/>
    <mergeCell ref="D62:D109"/>
    <mergeCell ref="D111:D158"/>
    <mergeCell ref="E2:E3"/>
    <mergeCell ref="E12:E60"/>
    <mergeCell ref="E62:E109"/>
    <mergeCell ref="E111:E158"/>
    <mergeCell ref="F44:F48"/>
    <mergeCell ref="M62:Q62"/>
    <mergeCell ref="M93:Q93"/>
    <mergeCell ref="M98:Q98"/>
    <mergeCell ref="N104:O104"/>
    <mergeCell ref="P104:Q104"/>
    <mergeCell ref="M12:Q12"/>
    <mergeCell ref="M40:Q40"/>
    <mergeCell ref="M47:Q47"/>
    <mergeCell ref="N52:O52"/>
    <mergeCell ref="P52:Q52"/>
    <mergeCell ref="E9:H9"/>
    <mergeCell ref="I9:L9"/>
    <mergeCell ref="M9:Q9"/>
    <mergeCell ref="N10:O10"/>
    <mergeCell ref="P10:Q10"/>
  </mergeCells>
  <conditionalFormatting sqref="E61">
    <cfRule type="expression" dxfId="152" priority="903" stopIfTrue="1">
      <formula>E61="Serviceable"</formula>
    </cfRule>
    <cfRule type="expression" dxfId="151" priority="904" stopIfTrue="1">
      <formula>E61="Maint."</formula>
    </cfRule>
  </conditionalFormatting>
  <conditionalFormatting sqref="E110">
    <cfRule type="expression" dxfId="150" priority="1032" stopIfTrue="1">
      <formula>E110="Serviceable"</formula>
    </cfRule>
    <cfRule type="expression" dxfId="149" priority="1033" stopIfTrue="1">
      <formula>E110="Maint."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5:N69 S72:S110 N74">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9">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4">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4:N116">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4">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1">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2">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6">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P60">
    <cfRule type="cellIs" dxfId="101" priority="4" operator="lessThanOrEqual">
      <formula>50</formula>
    </cfRule>
  </conditionalFormatting>
  <conditionalFormatting sqref="P62 P64:P65">
    <cfRule type="cellIs" dxfId="100" priority="991" operator="lessThanOrEqual">
      <formula>15</formula>
    </cfRule>
    <cfRule type="cellIs" dxfId="99" priority="992" operator="lessThan">
      <formula>0</formula>
    </cfRule>
  </conditionalFormatting>
  <conditionalFormatting sqref="P67">
    <cfRule type="cellIs" dxfId="98" priority="272" operator="lessThan">
      <formula>30</formula>
    </cfRule>
  </conditionalFormatting>
  <conditionalFormatting sqref="P74">
    <cfRule type="cellIs" dxfId="97" priority="367" operator="lessThanOrEqual">
      <formula>15</formula>
    </cfRule>
  </conditionalFormatting>
  <conditionalFormatting sqref="P79">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1:P83 Q97">
    <cfRule type="cellIs" dxfId="92" priority="827" operator="lessThan">
      <formula>30</formula>
    </cfRule>
  </conditionalFormatting>
  <conditionalFormatting sqref="P81:P83">
    <cfRule type="cellIs" dxfId="91" priority="826" operator="lessThan">
      <formula>0</formula>
    </cfRule>
  </conditionalFormatting>
  <conditionalFormatting sqref="P99">
    <cfRule type="cellIs" dxfId="90" priority="667" operator="lessThan">
      <formula>15</formula>
    </cfRule>
    <cfRule type="cellIs" dxfId="89" priority="666" operator="lessThan">
      <formula>0</formula>
    </cfRule>
  </conditionalFormatting>
  <conditionalFormatting sqref="P101:P103">
    <cfRule type="cellIs" dxfId="88" priority="213" operator="lessThan">
      <formula>0</formula>
    </cfRule>
    <cfRule type="cellIs" dxfId="87" priority="214" operator="lessThan">
      <formula>15</formula>
    </cfRule>
  </conditionalFormatting>
  <conditionalFormatting sqref="P113:P114">
    <cfRule type="cellIs" dxfId="86" priority="968" operator="lessThanOrEqual">
      <formula>15</formula>
    </cfRule>
    <cfRule type="cellIs" dxfId="85" priority="969" operator="lessThan">
      <formula>0</formula>
    </cfRule>
  </conditionalFormatting>
  <conditionalFormatting sqref="P116">
    <cfRule type="cellIs" dxfId="84" priority="532" operator="lessThan">
      <formula>0</formula>
    </cfRule>
    <cfRule type="cellIs" dxfId="83" priority="531" operator="lessThanOrEqual">
      <formula>15</formula>
    </cfRule>
  </conditionalFormatting>
  <conditionalFormatting sqref="P124">
    <cfRule type="cellIs" dxfId="82" priority="979" operator="lessThan">
      <formula>15</formula>
    </cfRule>
    <cfRule type="cellIs" dxfId="81" priority="978" operator="lessThan">
      <formula>0</formula>
    </cfRule>
  </conditionalFormatting>
  <conditionalFormatting sqref="P127">
    <cfRule type="cellIs" dxfId="80" priority="571" operator="lessThan">
      <formula>0</formula>
    </cfRule>
    <cfRule type="cellIs" dxfId="79" priority="572" operator="lessThan">
      <formula>15</formula>
    </cfRule>
  </conditionalFormatting>
  <conditionalFormatting sqref="P130">
    <cfRule type="cellIs" dxfId="78" priority="275" operator="lessThan">
      <formula>20</formula>
    </cfRule>
  </conditionalFormatting>
  <conditionalFormatting sqref="P130:P131">
    <cfRule type="cellIs" dxfId="77" priority="274" operator="lessThan">
      <formula>0</formula>
    </cfRule>
  </conditionalFormatting>
  <conditionalFormatting sqref="P131">
    <cfRule type="cellIs" dxfId="76" priority="306" operator="lessThan">
      <formula>15</formula>
    </cfRule>
  </conditionalFormatting>
  <conditionalFormatting sqref="P133:P134">
    <cfRule type="cellIs" dxfId="75" priority="295" operator="lessThan">
      <formula>0</formula>
    </cfRule>
    <cfRule type="cellIs" dxfId="74" priority="296" operator="lessThan">
      <formula>30</formula>
    </cfRule>
  </conditionalFormatting>
  <conditionalFormatting sqref="P149">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4:Q74">
    <cfRule type="cellIs" dxfId="68" priority="368" operator="lessThan">
      <formula>0</formula>
    </cfRule>
  </conditionalFormatting>
  <conditionalFormatting sqref="P100:Q100">
    <cfRule type="cellIs" dxfId="67" priority="225" operator="lessThan">
      <formula>15</formula>
    </cfRule>
  </conditionalFormatting>
  <conditionalFormatting sqref="P136:Q136">
    <cfRule type="cellIs" dxfId="66" priority="252" operator="lessThan">
      <formula>20</formula>
    </cfRule>
    <cfRule type="cellIs" dxfId="65" priority="251" operator="lessThan">
      <formula>0</formula>
    </cfRule>
  </conditionalFormatting>
  <conditionalFormatting sqref="P151:Q151">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4:Q154">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8">
    <cfRule type="cellIs" dxfId="41" priority="186" operator="lessThan">
      <formula>10</formula>
    </cfRule>
    <cfRule type="cellIs" dxfId="40" priority="144" operator="lessThan">
      <formula>0</formula>
    </cfRule>
  </conditionalFormatting>
  <conditionalFormatting sqref="Q69">
    <cfRule type="cellIs" dxfId="39" priority="519" operator="lessThan">
      <formula>10</formula>
    </cfRule>
  </conditionalFormatting>
  <conditionalFormatting sqref="Q69:Q71">
    <cfRule type="cellIs" dxfId="38" priority="518" operator="lessThan">
      <formula>0</formula>
    </cfRule>
  </conditionalFormatting>
  <conditionalFormatting sqref="Q70">
    <cfRule type="cellIs" dxfId="37" priority="527" operator="lessThan">
      <formula>14</formula>
    </cfRule>
  </conditionalFormatting>
  <conditionalFormatting sqref="Q71">
    <cfRule type="cellIs" dxfId="36" priority="526" operator="lessThan">
      <formula>7</formula>
    </cfRule>
  </conditionalFormatting>
  <conditionalFormatting sqref="Q72">
    <cfRule type="cellIs" dxfId="35" priority="185" operator="lessThan">
      <formula>10</formula>
    </cfRule>
  </conditionalFormatting>
  <conditionalFormatting sqref="Q74">
    <cfRule type="cellIs" dxfId="34" priority="564" operator="lessThan">
      <formula>7</formula>
    </cfRule>
  </conditionalFormatting>
  <conditionalFormatting sqref="Q75">
    <cfRule type="cellIs" dxfId="33" priority="187" operator="lessThan">
      <formula>0</formula>
    </cfRule>
  </conditionalFormatting>
  <conditionalFormatting sqref="Q75:Q76">
    <cfRule type="cellIs" dxfId="32" priority="188" operator="lessThan">
      <formula>10</formula>
    </cfRule>
  </conditionalFormatting>
  <conditionalFormatting sqref="Q77:Q78">
    <cfRule type="cellIs" dxfId="31" priority="43" operator="lessThan">
      <formula>0</formula>
    </cfRule>
    <cfRule type="cellIs" dxfId="30" priority="44" operator="lessThan">
      <formula>10</formula>
    </cfRule>
  </conditionalFormatting>
  <conditionalFormatting sqref="Q94">
    <cfRule type="cellIs" dxfId="29" priority="894" operator="lessThan">
      <formula>7</formula>
    </cfRule>
  </conditionalFormatting>
  <conditionalFormatting sqref="Q94:Q97">
    <cfRule type="cellIs" dxfId="28" priority="161" operator="lessThan">
      <formula>0</formula>
    </cfRule>
  </conditionalFormatting>
  <conditionalFormatting sqref="Q95">
    <cfRule type="cellIs" dxfId="27" priority="987" operator="lessThan">
      <formula>10</formula>
    </cfRule>
  </conditionalFormatting>
  <conditionalFormatting sqref="Q96">
    <cfRule type="cellIs" dxfId="26" priority="1010" operator="lessThan">
      <formula>14</formula>
    </cfRule>
  </conditionalFormatting>
  <conditionalFormatting sqref="Q105">
    <cfRule type="cellIs" dxfId="25" priority="233" operator="lessThan">
      <formula>0</formula>
    </cfRule>
    <cfRule type="cellIs" dxfId="24" priority="180" operator="lessThan">
      <formula>30</formula>
    </cfRule>
  </conditionalFormatting>
  <conditionalFormatting sqref="Q117">
    <cfRule type="cellIs" dxfId="23" priority="535" operator="lessThan">
      <formula>10</formula>
    </cfRule>
    <cfRule type="cellIs" dxfId="22" priority="534" operator="lessThan">
      <formula>0</formula>
    </cfRule>
  </conditionalFormatting>
  <conditionalFormatting sqref="Q118:Q119">
    <cfRule type="cellIs" dxfId="21" priority="533" operator="lessThan">
      <formula>14</formula>
    </cfRule>
  </conditionalFormatting>
  <conditionalFormatting sqref="Q118:Q120">
    <cfRule type="cellIs" dxfId="20" priority="202" operator="lessThan">
      <formula>0</formula>
    </cfRule>
  </conditionalFormatting>
  <conditionalFormatting sqref="Q120">
    <cfRule type="cellIs" dxfId="19" priority="721" operator="lessThan">
      <formula>7</formula>
    </cfRule>
  </conditionalFormatting>
  <conditionalFormatting sqref="Q121">
    <cfRule type="cellIs" dxfId="18" priority="245" operator="lessThan">
      <formula>0</formula>
    </cfRule>
    <cfRule type="cellIs" dxfId="17" priority="246" operator="lessThan">
      <formula>10</formula>
    </cfRule>
  </conditionalFormatting>
  <conditionalFormatting sqref="Q124">
    <cfRule type="cellIs" dxfId="16" priority="972" operator="lessThan">
      <formula>14</formula>
    </cfRule>
  </conditionalFormatting>
  <conditionalFormatting sqref="Q124:Q126">
    <cfRule type="cellIs" dxfId="15" priority="441" operator="lessThan">
      <formula>0</formula>
    </cfRule>
  </conditionalFormatting>
  <conditionalFormatting sqref="Q125:Q126">
    <cfRule type="cellIs" dxfId="14" priority="713" operator="lessThan">
      <formula>10</formula>
    </cfRule>
  </conditionalFormatting>
  <conditionalFormatting sqref="Q129">
    <cfRule type="cellIs" dxfId="13" priority="970" operator="lessThan">
      <formula>0</formula>
    </cfRule>
    <cfRule type="cellIs" dxfId="12" priority="971" operator="lessThan">
      <formula>10</formula>
    </cfRule>
  </conditionalFormatting>
  <conditionalFormatting sqref="Q135">
    <cfRule type="cellIs" dxfId="11" priority="243" operator="lessThan">
      <formula>60</formula>
    </cfRule>
    <cfRule type="cellIs" dxfId="10" priority="156" operator="lessThan">
      <formula>0</formula>
    </cfRule>
  </conditionalFormatting>
  <conditionalFormatting sqref="Q137">
    <cfRule type="cellIs" dxfId="9" priority="240" operator="lessThan">
      <formula>14</formula>
    </cfRule>
    <cfRule type="cellIs" dxfId="8" priority="155" operator="lessThan">
      <formula>0</formula>
    </cfRule>
  </conditionalFormatting>
  <conditionalFormatting sqref="Q142:Q145">
    <cfRule type="cellIs" dxfId="7" priority="497" operator="lessThan">
      <formula>0</formula>
    </cfRule>
    <cfRule type="cellIs" dxfId="6" priority="502" operator="lessThan">
      <formula>15</formula>
    </cfRule>
  </conditionalFormatting>
  <conditionalFormatting sqref="Q150">
    <cfRule type="cellIs" dxfId="5" priority="241" operator="lessThan">
      <formula>0</formula>
    </cfRule>
    <cfRule type="cellIs" dxfId="4" priority="242" operator="lessThan">
      <formula>20</formula>
    </cfRule>
  </conditionalFormatting>
  <conditionalFormatting sqref="Q151">
    <cfRule type="cellIs" dxfId="3" priority="158" operator="lessThan">
      <formula>0</formula>
    </cfRule>
  </conditionalFormatting>
  <conditionalFormatting sqref="S61">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count="1">
    <dataValidation type="list" allowBlank="1" showInputMessage="1" showErrorMessage="1" sqref="E61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61:JB73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61:SX73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61:ACT73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61:AMP73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61:AWL73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61:BGH73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61:BQD73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61:BZZ73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61:CJV73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61:CTR73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61:DDN73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61:DNJ73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61:DXF73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61:EHB73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61:EQX73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61:FAT73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61:FKP73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61:FUL73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61:GEH73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61:GOD73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61:GXZ73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61:HHV73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61:HRR73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61:IBN73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61:ILJ73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61:IVF73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61:JFB73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61:JOX73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61:JYT73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61:KIP73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61:KSL73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61:LCH73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61:LMD73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61:LVZ73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61:MFV73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61:MPR73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61:MZN73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61:NJJ73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61:NTF73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61:ODB73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61:OMX73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61:OWT73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61:PGP73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61:PQL73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61:QAH73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61:QKD73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61:QTZ73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61:RDV73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61:RNR73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61:RXN73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61:SHJ73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61:SRF73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61:TBB73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61:TKX73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61:TUT73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61:UEP73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61:UOL73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61:UYH73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61:VID73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61:VRZ73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61:WBV73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61:WLR73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61:WVN73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1" max="21" man="1"/>
    <brk id="11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2023-10-23T07:16:28Z</cp:lastPrinted>
  <dcterms:created xsi:type="dcterms:W3CDTF">2014-11-27T17:57:00Z</dcterms:created>
  <dcterms:modified xsi:type="dcterms:W3CDTF">2023-10-23T17:00:05Z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