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G:\My Drive\AW139 AO\2023\DECEMBER\"/>
    </mc:Choice>
  </mc:AlternateContent>
  <xr:revisionPtr revIDLastSave="0" documentId="13_ncr:1_{86BCAC40-D7A1-4C54-BC8A-5CFAFC0071B9}"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61" i="3"/>
  <c r="P85" i="3" l="1"/>
  <c r="N38" i="3"/>
  <c r="N63" i="3"/>
  <c r="N65" i="3" l="1"/>
  <c r="N13" i="3"/>
  <c r="P38" i="3" l="1"/>
  <c r="N32" i="3"/>
  <c r="Q35" i="3"/>
  <c r="N100" i="3" l="1"/>
  <c r="N99" i="3"/>
  <c r="N98" i="3"/>
  <c r="N73" i="3"/>
  <c r="N64" i="3"/>
  <c r="BH17" i="1" l="1"/>
  <c r="P83" i="3"/>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<sst xmlns="http://schemas.openxmlformats.org/spreadsheetml/2006/main" count="675" uniqueCount="286">
  <si>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</si>
  <si>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</si>
  <si>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</si>
  <si>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</si>
  <si>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</si>
  <si>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</si>
  <si>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</si>
  <si>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</si>
  <si>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</si>
  <si>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</si>
  <si>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</si>
  <si>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</si>
  <si>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</si>
  <si>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</si>
  <si>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</si>
  <si>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</si>
  <si>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</si>
  <si>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</si>
  <si>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</si>
  <si>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</si>
  <si>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</si>
  <si>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</si>
  <si>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</si>
  <si>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</si>
  <si>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</si>
  <si>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</si>
  <si>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</si>
  <si>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</si>
  <si>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</si>
  <si>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</si>
  <si>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</si>
  <si>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</si>
  <si>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</si>
  <si>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</si>
  <si>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</si>
  <si>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</si>
  <si>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</si>
  <si>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</si>
  <si>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</si>
  <si>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</si>
  <si>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</si>
  <si>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</si>
  <si>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</si>
  <si>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</si>
  <si>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</si>
  <si>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</si>
  <si>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</si>
  <si>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</si>
  <si>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</si>
  <si>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</si>
  <si>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</si>
  <si>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</si>
  <si>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</si>
  <si>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</si>
  <si>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</si>
  <si>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</si>
  <si>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</si>
  <si>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</si>
  <si>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</si>
  <si>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</si>
  <si>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</si>
  <si>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</si>
  <si>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</si>
  <si>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</si>
  <si>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</si>
  <si>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</si>
  <si>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</si>
  <si>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</si>
  <si>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</si>
  <si>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</si>
  <si>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</si>
  <si>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</si>
  <si>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</si>
  <si>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</si>
  <si>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</si>
  <si>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</si>
  <si>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</si>
  <si>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</si>
  <si>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</si>
  <si>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</si>
  <si>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</si>
  <si>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</si>
  <si>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</si>
  <si>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</si>
  <si>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</si>
  <si>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</si>
  <si>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</si>
  <si>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</si>
  <si>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</si>
  <si>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</si>
  <si>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</si>
  <si>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</si>
  <si>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</si>
  <si>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</si>
  <si>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</si>
  <si>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</si>
  <si>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</si>
  <si>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</si>
  <si>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</si>
  <si>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</si>
  <si>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</si>
  <si>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</si>
  <si>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</si>
  <si>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</si>
  <si>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</si>
  <si>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</si>
  <si>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</si>
  <si>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</si>
  <si>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</si>
  <si>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</si>
  <si>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</si>
  <si>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</si>
  <si>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</si>
  <si>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</si>
  <si>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</si>
  <si>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</si>
  <si>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</si>
  <si>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</si>
  <si>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</si>
  <si>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</si>
  <si>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</si>
  <si>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</si>
  <si>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</si>
  <si>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</si>
  <si>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</si>
  <si>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</si>
  <si>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</si>
  <si>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</si>
  <si>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</si>
  <si>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</si>
  <si>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</si>
  <si>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</si>
  <si>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</si>
  <si>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</si>
  <si>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</si>
  <si>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</si>
  <si>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</si>
  <si>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</si>
  <si>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</si>
  <si>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</si>
  <si>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</si>
  <si>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</si>
  <si>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</si>
  <si>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</si>
  <si>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</si>
  <si>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</si>
  <si>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</si>
  <si>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</si>
  <si>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</si>
  <si>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</si>
  <si>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</si>
  <si>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</si>
  <si>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</si>
  <si>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</si>
  <si>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</si>
  <si>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</si>
  <si>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</si>
  <si>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</si>
  <si>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</si>
  <si>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</si>
  <si>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</si>
  <si>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</si>
  <si>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</si>
  <si>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</si>
  <si>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</si>
  <si>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</si>
  <si>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</si>
  <si>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</si>
  <si>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</si>
  <si>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</si>
  <si>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</si>
  <si>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</si>
  <si>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</si>
  <si>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</si>
  <si>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</si>
  <si>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</si>
  <si>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</si>
  <si>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</si>
  <si>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</si>
  <si>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</si>
  <si>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</si>
  <si>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</si>
  <si>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</si>
  <si>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</si>
  <si>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</si>
  <si>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</si>
  <si>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</si>
  <si>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</si>
  <si>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</si>
  <si>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</si>
  <si>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</si>
  <si>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</si>
  <si>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</si>
  <si>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</si>
  <si>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</si>
  <si>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</si>
  <si>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</si>
  <si>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</si>
  <si>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</si>
  <si>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</si>
  <si>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</si>
  <si>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</si>
  <si>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</si>
  <si>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</si>
  <si>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</si>
  <si>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</si>
  <si>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</si>
  <si>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</si>
  <si>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</si>
  <si>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</si>
  <si>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</si>
  <si>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</si>
  <si>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</si>
  <si>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</si>
  <si>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</si>
  <si>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</si>
  <si>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</si>
  <si>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</si>
  <si>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</si>
  <si>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</si>
  <si>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</si>
  <si>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</si>
  <si>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</si>
  <si>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</si>
  <si>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</si>
  <si>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</si>
  <si>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</si>
  <si>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</si>
  <si>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</si>
  <si>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</si>
  <si>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</si>
  <si>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</si>
  <si>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</si>
  <si>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</si>
  <si>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</si>
  <si>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</si>
  <si>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</si>
  <si>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</si>
  <si>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</si>
  <si>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</si>
  <si>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</si>
  <si>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</si>
  <si>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</si>
  <si>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</si>
  <si>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</si>
  <si>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</si>
  <si>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</si>
  <si>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</si>
  <si>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</si>
  <si>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</si>
  <si>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</si>
  <si>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</si>
  <si>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</si>
  <si>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</si>
  <si>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</si>
  <si>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</si>
  <si>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</si>
  <si>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</si>
  <si>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</si>
  <si>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</si>
  <si>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</si>
  <si>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</si>
  <si>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</si>
  <si>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</si>
  <si>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</si>
  <si>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ROTOR BRAKE FAIL</t>
  </si>
  <si>
    <t>20.11.23</t>
  </si>
  <si>
    <t>19.03.24</t>
  </si>
  <si>
    <t>1 Year-  Hoist Inspection</t>
  </si>
  <si>
    <t>SER NO: 40100</t>
  </si>
  <si>
    <t>6 MTH CX:  21/05/2023</t>
  </si>
  <si>
    <t>OPS HRS:   92.7</t>
  </si>
  <si>
    <t xml:space="preserve">MR &amp; TR Vibration Cx (300 hrs) </t>
  </si>
  <si>
    <t xml:space="preserve">MR &amp; TR Vibration Cx - 300 hrs </t>
  </si>
  <si>
    <t>l</t>
  </si>
  <si>
    <t xml:space="preserve"> 'S'      FMC   </t>
  </si>
  <si>
    <t xml:space="preserve">               </t>
  </si>
  <si>
    <t xml:space="preserve">SERVICEABLE (FMC) </t>
  </si>
  <si>
    <t>1600 FH Insp</t>
  </si>
  <si>
    <t>M72-02: PHX 22 (WMSA-WMSA 0900-1100=2.0)</t>
  </si>
  <si>
    <t xml:space="preserve">7 DAYS CCP </t>
  </si>
  <si>
    <t>LAST FLOWN 6/12/2023</t>
  </si>
  <si>
    <t>1000 KG</t>
  </si>
  <si>
    <t>M72-01: PHX 10 (WMSA-WMSA 1020-1144=1.4)</t>
  </si>
  <si>
    <t>1040 KG</t>
  </si>
  <si>
    <t>M72-01-4693-001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</si>
</sst>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8" fontId="26" fillId="22" borderId="30" xfId="3" applyNumberFormat="1" applyFont="1" applyFill="1" applyBorder="1" applyAlignment="1">
      <alignment horizontal="center" vertical="center"/>
    </xf>
    <xf numFmtId="166" fontId="26" fillId="22" borderId="20" xfId="3" applyNumberFormat="1" applyFont="1" applyFill="1" applyBorder="1" applyAlignment="1">
      <alignment horizontal="center" vertical="center"/>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79">
    <dxf>
      <font>
        <b val="0"/>
        <i val="0"/>
        <color indexed="10"/>
      </font>
    </dxf>
    <dxf>
      <font>
        <b val="0"/>
        <i val="0"/>
        <color indexed="9"/>
      </font>
      <fill>
        <patternFill patternType="solid">
          <fgColor indexed="10"/>
          <bgColor indexed="10"/>
        </patternFill>
      </fill>
    </dxf>
    <dxf>
      <font>
        <b val="0"/>
        <i val="0"/>
        <color indexed="17"/>
      </font>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15" zoomScale="95" zoomScaleNormal="100" zoomScaleSheetLayoutView="95" zoomScalePageLayoutView="62" workbookViewId="0">
      <selection activeCell="AV54" sqref="AV54:BC54"/>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05" t="s">
        <v>1</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c r="AN2" s="905"/>
      <c r="AO2" s="905"/>
      <c r="AP2" s="905"/>
      <c r="AQ2" s="905"/>
      <c r="AR2" s="905"/>
      <c r="AS2" s="905"/>
      <c r="AT2" s="905"/>
      <c r="AU2" s="905"/>
      <c r="AV2" s="905"/>
      <c r="AW2" s="905"/>
      <c r="AX2" s="905"/>
      <c r="AY2" s="905"/>
      <c r="AZ2" s="905"/>
      <c r="BA2" s="905"/>
      <c r="BB2" s="905"/>
      <c r="BC2" s="905"/>
      <c r="BD2" s="905"/>
      <c r="BE2" s="905"/>
      <c r="BF2" s="905"/>
      <c r="BG2" s="905"/>
      <c r="BH2" s="905"/>
      <c r="BI2" s="905"/>
      <c r="BJ2" s="905"/>
    </row>
    <row r="3" spans="1:62" ht="15" customHeight="1">
      <c r="A3" s="906" t="s">
        <v>2</v>
      </c>
      <c r="B3" s="906"/>
      <c r="C3" s="906"/>
      <c r="D3" s="906"/>
      <c r="E3" s="907" t="s">
        <v>3</v>
      </c>
      <c r="F3" s="907"/>
      <c r="G3" s="907"/>
      <c r="H3" s="907"/>
      <c r="I3" s="907"/>
      <c r="J3" s="907"/>
      <c r="K3" s="595"/>
      <c r="L3" s="595"/>
      <c r="M3" s="595"/>
      <c r="N3" s="595"/>
      <c r="O3" s="527"/>
      <c r="P3" s="527"/>
      <c r="Q3" s="527"/>
      <c r="R3" s="527"/>
      <c r="S3" s="527"/>
      <c r="T3" s="527"/>
      <c r="U3" s="527"/>
      <c r="V3" s="527"/>
      <c r="W3" s="527"/>
      <c r="X3" s="527"/>
      <c r="Y3" s="527"/>
      <c r="Z3" s="527"/>
      <c r="AA3" s="527"/>
      <c r="AB3" s="527"/>
      <c r="AC3" s="527"/>
      <c r="AD3" s="783"/>
      <c r="AE3" s="783"/>
      <c r="AF3" s="783"/>
      <c r="AG3" s="783"/>
      <c r="AH3" s="783"/>
      <c r="AI3" s="783"/>
      <c r="AJ3" s="783"/>
      <c r="AK3" s="783"/>
      <c r="AL3" s="783"/>
      <c r="AM3" s="783"/>
      <c r="AN3" s="783"/>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06" t="s">
        <v>4</v>
      </c>
      <c r="B4" s="906"/>
      <c r="C4" s="906"/>
      <c r="D4" s="906"/>
      <c r="E4" s="908">
        <v>45266</v>
      </c>
      <c r="F4" s="908"/>
      <c r="G4" s="908"/>
      <c r="H4" s="908"/>
      <c r="I4" s="908"/>
      <c r="J4" s="908"/>
      <c r="K4" s="596"/>
      <c r="L4" s="596"/>
      <c r="M4" s="596"/>
      <c r="N4" s="596"/>
      <c r="O4" s="527"/>
      <c r="P4" s="527"/>
      <c r="Q4" s="527"/>
      <c r="R4" s="527"/>
      <c r="S4" s="527"/>
      <c r="T4" s="527"/>
      <c r="U4" s="527"/>
      <c r="V4" s="527"/>
      <c r="W4" s="527"/>
      <c r="X4" s="527"/>
      <c r="Y4" s="527"/>
      <c r="Z4" s="527"/>
      <c r="AA4" s="527"/>
      <c r="AB4" s="527"/>
      <c r="AC4" s="527"/>
      <c r="AD4" s="783"/>
      <c r="AE4" s="783"/>
      <c r="AF4" s="783"/>
      <c r="AG4" s="783"/>
      <c r="AH4" s="783"/>
      <c r="AI4" s="783"/>
      <c r="AJ4" s="783"/>
      <c r="AK4" s="783"/>
      <c r="AL4" s="783"/>
      <c r="AM4" s="783"/>
      <c r="AN4" s="783"/>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34" t="s">
        <v>5</v>
      </c>
      <c r="B6" s="845"/>
      <c r="C6" s="909" t="s">
        <v>6</v>
      </c>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c r="AM6" s="910"/>
      <c r="AN6" s="910"/>
      <c r="AO6" s="910"/>
      <c r="AP6" s="910"/>
      <c r="AQ6" s="910"/>
      <c r="AR6" s="910"/>
      <c r="AS6" s="910"/>
      <c r="AT6" s="910"/>
      <c r="AU6" s="910"/>
      <c r="AV6" s="910"/>
      <c r="AW6" s="910"/>
      <c r="AX6" s="911"/>
      <c r="AY6" s="912" t="s">
        <v>7</v>
      </c>
      <c r="AZ6" s="913"/>
      <c r="BA6" s="913"/>
      <c r="BB6" s="913"/>
      <c r="BC6" s="914"/>
      <c r="BD6" s="915" t="s">
        <v>8</v>
      </c>
      <c r="BE6" s="916"/>
      <c r="BF6" s="916"/>
      <c r="BG6" s="916"/>
      <c r="BH6" s="785" t="s">
        <v>9</v>
      </c>
      <c r="BI6" s="785" t="s">
        <v>10</v>
      </c>
      <c r="BJ6" s="857" t="s">
        <v>11</v>
      </c>
    </row>
    <row r="7" spans="1:62" ht="29.25" customHeight="1" thickBot="1">
      <c r="A7" s="835"/>
      <c r="B7" s="846"/>
      <c r="C7" s="897">
        <v>0</v>
      </c>
      <c r="D7" s="898"/>
      <c r="E7" s="897">
        <v>1</v>
      </c>
      <c r="F7" s="898"/>
      <c r="G7" s="897">
        <v>2</v>
      </c>
      <c r="H7" s="898"/>
      <c r="I7" s="897">
        <v>3</v>
      </c>
      <c r="J7" s="898"/>
      <c r="K7" s="897">
        <v>4</v>
      </c>
      <c r="L7" s="898"/>
      <c r="M7" s="897">
        <v>5</v>
      </c>
      <c r="N7" s="898"/>
      <c r="O7" s="897">
        <v>6</v>
      </c>
      <c r="P7" s="898"/>
      <c r="Q7" s="897">
        <v>7</v>
      </c>
      <c r="R7" s="898"/>
      <c r="S7" s="897">
        <v>8</v>
      </c>
      <c r="T7" s="898"/>
      <c r="U7" s="897">
        <v>9</v>
      </c>
      <c r="V7" s="898"/>
      <c r="W7" s="897">
        <v>10</v>
      </c>
      <c r="X7" s="898"/>
      <c r="Y7" s="897">
        <v>11</v>
      </c>
      <c r="Z7" s="898"/>
      <c r="AA7" s="897">
        <v>12</v>
      </c>
      <c r="AB7" s="898"/>
      <c r="AC7" s="897">
        <v>13</v>
      </c>
      <c r="AD7" s="898"/>
      <c r="AE7" s="897">
        <v>14</v>
      </c>
      <c r="AF7" s="898"/>
      <c r="AG7" s="897">
        <v>15</v>
      </c>
      <c r="AH7" s="898"/>
      <c r="AI7" s="897">
        <v>16</v>
      </c>
      <c r="AJ7" s="898"/>
      <c r="AK7" s="897">
        <v>17</v>
      </c>
      <c r="AL7" s="898"/>
      <c r="AM7" s="897">
        <v>18</v>
      </c>
      <c r="AN7" s="898"/>
      <c r="AO7" s="897">
        <v>19</v>
      </c>
      <c r="AP7" s="898"/>
      <c r="AQ7" s="897">
        <v>20</v>
      </c>
      <c r="AR7" s="898"/>
      <c r="AS7" s="897">
        <v>21</v>
      </c>
      <c r="AT7" s="898"/>
      <c r="AU7" s="897">
        <v>22</v>
      </c>
      <c r="AV7" s="898"/>
      <c r="AW7" s="897">
        <v>23</v>
      </c>
      <c r="AX7" s="917"/>
      <c r="AY7" s="636" t="s">
        <v>12</v>
      </c>
      <c r="AZ7" s="637" t="s">
        <v>13</v>
      </c>
      <c r="BA7" s="638" t="s">
        <v>14</v>
      </c>
      <c r="BB7" s="639" t="s">
        <v>15</v>
      </c>
      <c r="BC7" s="640" t="s">
        <v>16</v>
      </c>
      <c r="BD7" s="641" t="s">
        <v>17</v>
      </c>
      <c r="BE7" s="691" t="s">
        <v>18</v>
      </c>
      <c r="BF7" s="692" t="s">
        <v>19</v>
      </c>
      <c r="BG7" s="693" t="s">
        <v>20</v>
      </c>
      <c r="BH7" s="786"/>
      <c r="BI7" s="786"/>
      <c r="BJ7" s="858"/>
    </row>
    <row r="8" spans="1:62" ht="17.100000000000001" customHeight="1" thickTop="1">
      <c r="A8" s="836" t="s">
        <v>21</v>
      </c>
      <c r="B8" s="529" t="s">
        <v>12</v>
      </c>
      <c r="C8" s="536"/>
      <c r="D8" s="537"/>
      <c r="E8" s="536"/>
      <c r="F8" s="531"/>
      <c r="G8" s="530"/>
      <c r="H8" s="531"/>
      <c r="I8" s="530"/>
      <c r="J8" s="531"/>
      <c r="K8" s="530"/>
      <c r="L8" s="531"/>
      <c r="M8" s="530"/>
      <c r="N8" s="531"/>
      <c r="O8" s="530"/>
      <c r="P8" s="534"/>
      <c r="Q8" s="533"/>
      <c r="R8" s="534"/>
      <c r="S8" s="600"/>
      <c r="T8" s="537"/>
      <c r="U8" s="601"/>
      <c r="V8" s="534"/>
      <c r="W8" s="600" t="s">
        <v>22</v>
      </c>
      <c r="X8" s="537" t="s">
        <v>22</v>
      </c>
      <c r="Y8" s="600" t="s">
        <v>22</v>
      </c>
      <c r="Z8" s="537"/>
      <c r="AA8" s="600"/>
      <c r="AB8" s="778"/>
      <c r="AC8" s="601"/>
      <c r="AD8" s="534"/>
      <c r="AE8" s="533"/>
      <c r="AF8" s="537"/>
      <c r="AG8" s="536"/>
      <c r="AH8" s="531"/>
      <c r="AI8" s="530"/>
      <c r="AJ8" s="534"/>
      <c r="AK8" s="536"/>
      <c r="AL8" s="531"/>
      <c r="AM8" s="530"/>
      <c r="AN8" s="531"/>
      <c r="AO8" s="530"/>
      <c r="AP8" s="531"/>
      <c r="AQ8" s="536"/>
      <c r="AR8" s="537"/>
      <c r="AS8" s="536"/>
      <c r="AT8" s="537"/>
      <c r="AU8" s="536"/>
      <c r="AV8" s="537"/>
      <c r="AW8" s="536"/>
      <c r="AX8" s="537"/>
      <c r="AY8" s="642">
        <v>1.4</v>
      </c>
      <c r="AZ8" s="643"/>
      <c r="BA8" s="644"/>
      <c r="BB8" s="644"/>
      <c r="BC8" s="645"/>
      <c r="BD8" s="646"/>
      <c r="BE8" s="694"/>
      <c r="BF8" s="642"/>
      <c r="BG8" s="645"/>
      <c r="BH8" s="787">
        <f>AY8+AZ9+BA10+BB11+BC12</f>
        <v>24</v>
      </c>
      <c r="BI8" s="809">
        <f>AY8+AZ9+BA10+BB11+BC12+BD13+BE14+BF15+BG16</f>
        <v>24</v>
      </c>
      <c r="BJ8" s="859">
        <f>((BI8)-(SUM(BD13,BE14,BF15,BG16)))/(BI8)*(100)</f>
        <v>100</v>
      </c>
    </row>
    <row r="9" spans="1:62" ht="17.100000000000001" customHeight="1">
      <c r="A9" s="837"/>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788"/>
      <c r="BI9" s="810"/>
      <c r="BJ9" s="860"/>
    </row>
    <row r="10" spans="1:62" ht="17.100000000000001" customHeight="1">
      <c r="A10" s="837"/>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788"/>
      <c r="BI10" s="810"/>
      <c r="BJ10" s="860"/>
    </row>
    <row r="11" spans="1:62" ht="17.100000000000001" customHeight="1">
      <c r="A11" s="837"/>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t="s">
        <v>22</v>
      </c>
      <c r="W11" s="600"/>
      <c r="X11" s="534"/>
      <c r="Y11" s="600" t="s">
        <v>22</v>
      </c>
      <c r="Z11" s="537" t="s">
        <v>22</v>
      </c>
      <c r="AA11" s="600" t="s">
        <v>22</v>
      </c>
      <c r="AB11" s="537" t="s">
        <v>22</v>
      </c>
      <c r="AC11" s="600" t="s">
        <v>22</v>
      </c>
      <c r="AD11" s="537" t="s">
        <v>22</v>
      </c>
      <c r="AE11" s="600" t="s">
        <v>22</v>
      </c>
      <c r="AF11" s="537" t="s">
        <v>22</v>
      </c>
      <c r="AG11" s="600" t="s">
        <v>22</v>
      </c>
      <c r="AH11" s="537" t="s">
        <v>22</v>
      </c>
      <c r="AI11" s="739" t="s">
        <v>22</v>
      </c>
      <c r="AJ11" s="744"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v>22.6</v>
      </c>
      <c r="BC11" s="651"/>
      <c r="BD11" s="652"/>
      <c r="BE11" s="695"/>
      <c r="BF11" s="648"/>
      <c r="BG11" s="651"/>
      <c r="BH11" s="788"/>
      <c r="BI11" s="810"/>
      <c r="BJ11" s="860"/>
    </row>
    <row r="12" spans="1:62" ht="17.100000000000001" customHeight="1">
      <c r="A12" s="837"/>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789"/>
      <c r="BI12" s="810"/>
      <c r="BJ12" s="860"/>
    </row>
    <row r="13" spans="1:62" ht="17.100000000000001" customHeight="1">
      <c r="A13" s="837"/>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790">
        <f>BD13+BE14+BF15+BG16</f>
        <v>0</v>
      </c>
      <c r="BI13" s="810"/>
      <c r="BJ13" s="860"/>
    </row>
    <row r="14" spans="1:62" ht="17.100000000000001" customHeight="1">
      <c r="A14" s="837"/>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602"/>
      <c r="Z14" s="549"/>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791"/>
      <c r="BI14" s="810"/>
      <c r="BJ14" s="860"/>
    </row>
    <row r="15" spans="1:62" ht="17.100000000000001" customHeight="1">
      <c r="A15" s="837"/>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791"/>
      <c r="BI15" s="810"/>
      <c r="BJ15" s="860"/>
    </row>
    <row r="16" spans="1:62" ht="17.100000000000001" customHeight="1" thickBot="1">
      <c r="A16" s="838"/>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792"/>
      <c r="BI16" s="811"/>
      <c r="BJ16" s="861"/>
    </row>
    <row r="17" spans="1:62" ht="17.100000000000001" customHeight="1" thickTop="1">
      <c r="A17" s="836" t="s">
        <v>23</v>
      </c>
      <c r="B17" s="529" t="s">
        <v>12</v>
      </c>
      <c r="C17" s="552"/>
      <c r="D17" s="553"/>
      <c r="E17" s="552"/>
      <c r="F17" s="553"/>
      <c r="G17" s="552"/>
      <c r="H17" s="553"/>
      <c r="I17" s="552"/>
      <c r="J17" s="553"/>
      <c r="K17" s="552"/>
      <c r="L17" s="553"/>
      <c r="M17" s="552"/>
      <c r="N17" s="553"/>
      <c r="O17" s="552"/>
      <c r="P17" s="553"/>
      <c r="Q17" s="600"/>
      <c r="R17" s="531"/>
      <c r="S17" s="600"/>
      <c r="T17" s="531"/>
      <c r="U17" s="601" t="s">
        <v>22</v>
      </c>
      <c r="V17" s="534" t="s">
        <v>22</v>
      </c>
      <c r="W17" s="533" t="s">
        <v>22</v>
      </c>
      <c r="X17" s="534" t="s">
        <v>22</v>
      </c>
      <c r="Y17" s="600"/>
      <c r="Z17" s="531"/>
      <c r="AA17" s="600"/>
      <c r="AB17" s="531"/>
      <c r="AC17" s="600"/>
      <c r="AD17" s="531"/>
      <c r="AE17" s="600"/>
      <c r="AF17" s="559"/>
      <c r="AG17" s="600"/>
      <c r="AH17" s="559"/>
      <c r="AI17" s="560"/>
      <c r="AJ17" s="559"/>
      <c r="AK17" s="560"/>
      <c r="AL17" s="622"/>
      <c r="AM17" s="623"/>
      <c r="AN17" s="618"/>
      <c r="AO17" s="552"/>
      <c r="AP17" s="626"/>
      <c r="AQ17" s="536"/>
      <c r="AR17" s="537"/>
      <c r="AS17" s="536"/>
      <c r="AT17" s="559"/>
      <c r="AU17" s="536"/>
      <c r="AV17" s="537"/>
      <c r="AW17" s="674"/>
      <c r="AX17" s="675"/>
      <c r="AY17" s="648">
        <v>2</v>
      </c>
      <c r="AZ17" s="644"/>
      <c r="BA17" s="676"/>
      <c r="BB17" s="644"/>
      <c r="BC17" s="645"/>
      <c r="BD17" s="642"/>
      <c r="BE17" s="696"/>
      <c r="BF17" s="642"/>
      <c r="BG17" s="645"/>
      <c r="BH17" s="787">
        <f>AY17+AZ18+BA19+BB20+BC21</f>
        <v>24</v>
      </c>
      <c r="BI17" s="809">
        <f>BH17+BH22</f>
        <v>24</v>
      </c>
      <c r="BJ17" s="859">
        <f>((BI17)-(SUM(BD22,BE23,BF24,BG25)))/(BI17)*(100)</f>
        <v>100</v>
      </c>
    </row>
    <row r="18" spans="1:62" ht="17.100000000000001" customHeight="1">
      <c r="A18" s="837"/>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788"/>
      <c r="BI18" s="810"/>
      <c r="BJ18" s="860"/>
    </row>
    <row r="19" spans="1:62" ht="17.100000000000001" customHeight="1">
      <c r="A19" s="837"/>
      <c r="B19" s="556" t="s">
        <v>14</v>
      </c>
      <c r="C19" s="560" t="s">
        <v>22</v>
      </c>
      <c r="D19" s="559" t="s">
        <v>22</v>
      </c>
      <c r="E19" s="560" t="s">
        <v>22</v>
      </c>
      <c r="F19" s="559" t="s">
        <v>22</v>
      </c>
      <c r="G19" s="560" t="s">
        <v>22</v>
      </c>
      <c r="H19" s="559" t="s">
        <v>22</v>
      </c>
      <c r="I19" s="560" t="s">
        <v>22</v>
      </c>
      <c r="J19" s="559" t="s">
        <v>22</v>
      </c>
      <c r="K19" s="560" t="s">
        <v>22</v>
      </c>
      <c r="L19" s="559" t="s">
        <v>22</v>
      </c>
      <c r="M19" s="560" t="s">
        <v>22</v>
      </c>
      <c r="N19" s="559" t="s">
        <v>22</v>
      </c>
      <c r="O19" s="560" t="s">
        <v>22</v>
      </c>
      <c r="P19" s="559" t="s">
        <v>22</v>
      </c>
      <c r="Q19" s="560" t="s">
        <v>22</v>
      </c>
      <c r="R19" s="559" t="s">
        <v>22</v>
      </c>
      <c r="S19" s="560" t="s">
        <v>22</v>
      </c>
      <c r="T19" s="559" t="s">
        <v>22</v>
      </c>
      <c r="U19" s="560"/>
      <c r="V19" s="559"/>
      <c r="W19" s="560"/>
      <c r="X19" s="606"/>
      <c r="Y19" s="560" t="s">
        <v>22</v>
      </c>
      <c r="Z19" s="559" t="s">
        <v>22</v>
      </c>
      <c r="AA19" s="560" t="s">
        <v>22</v>
      </c>
      <c r="AB19" s="559" t="s">
        <v>22</v>
      </c>
      <c r="AC19" s="560" t="s">
        <v>22</v>
      </c>
      <c r="AD19" s="559" t="s">
        <v>22</v>
      </c>
      <c r="AE19" s="560" t="s">
        <v>274</v>
      </c>
      <c r="AF19" s="559" t="s">
        <v>22</v>
      </c>
      <c r="AG19" s="560" t="s">
        <v>22</v>
      </c>
      <c r="AH19" s="559" t="s">
        <v>22</v>
      </c>
      <c r="AI19" s="560" t="s">
        <v>22</v>
      </c>
      <c r="AJ19" s="559" t="s">
        <v>274</v>
      </c>
      <c r="AK19" s="560" t="s">
        <v>274</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v>22</v>
      </c>
      <c r="BB19" s="650"/>
      <c r="BC19" s="651"/>
      <c r="BD19" s="648"/>
      <c r="BE19" s="697"/>
      <c r="BF19" s="648"/>
      <c r="BG19" s="651"/>
      <c r="BH19" s="788"/>
      <c r="BI19" s="810"/>
      <c r="BJ19" s="860"/>
    </row>
    <row r="20" spans="1:62" ht="17.100000000000001" customHeight="1">
      <c r="A20" s="837"/>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788"/>
      <c r="BI20" s="810"/>
      <c r="BJ20" s="860"/>
    </row>
    <row r="21" spans="1:62" ht="18.75" customHeight="1">
      <c r="A21" s="837"/>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789"/>
      <c r="BI21" s="810"/>
      <c r="BJ21" s="860"/>
    </row>
    <row r="22" spans="1:62" ht="17.100000000000001" customHeight="1">
      <c r="A22" s="837"/>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790"/>
      <c r="BI22" s="810"/>
      <c r="BJ22" s="860"/>
    </row>
    <row r="23" spans="1:62" ht="17.100000000000001" customHeight="1">
      <c r="A23" s="837"/>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791"/>
      <c r="BI23" s="810"/>
      <c r="BJ23" s="860"/>
    </row>
    <row r="24" spans="1:62" ht="17.100000000000001" customHeight="1">
      <c r="A24" s="837"/>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791"/>
      <c r="BI24" s="810"/>
      <c r="BJ24" s="860"/>
    </row>
    <row r="25" spans="1:62" ht="17.100000000000001" customHeight="1" thickBot="1">
      <c r="A25" s="838"/>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792"/>
      <c r="BI25" s="811"/>
      <c r="BJ25" s="861"/>
    </row>
    <row r="26" spans="1:62" ht="17.100000000000001" customHeight="1" thickTop="1">
      <c r="A26" s="836"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787">
        <f>AY26+AZ27+BA28+BB29+BC30</f>
        <v>0</v>
      </c>
      <c r="BI26" s="809">
        <f>AY26+AZ27+BA28+BB29+BC30+BD31+BE32+BF33+BG34</f>
        <v>24</v>
      </c>
      <c r="BJ26" s="859">
        <f>((BI26)-(SUM(BD31,BE32,BF33,BG34)))/(BI26)*(100)</f>
        <v>0</v>
      </c>
    </row>
    <row r="27" spans="1:62" ht="17.100000000000001" customHeight="1">
      <c r="A27" s="837"/>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788"/>
      <c r="BI27" s="810"/>
      <c r="BJ27" s="860"/>
    </row>
    <row r="28" spans="1:62" ht="17.100000000000001" customHeight="1">
      <c r="A28" s="837"/>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788"/>
      <c r="BI28" s="810"/>
      <c r="BJ28" s="860"/>
    </row>
    <row r="29" spans="1:62" ht="17.100000000000001" customHeight="1">
      <c r="A29" s="837"/>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788"/>
      <c r="BI29" s="810"/>
      <c r="BJ29" s="860"/>
    </row>
    <row r="30" spans="1:62" ht="17.100000000000001" customHeight="1">
      <c r="A30" s="837"/>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789"/>
      <c r="BI30" s="810"/>
      <c r="BJ30" s="860"/>
    </row>
    <row r="31" spans="1:62" ht="17.100000000000001" customHeight="1">
      <c r="A31" s="837"/>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790">
        <f>BD31+BE32+BF33+BG34</f>
        <v>24</v>
      </c>
      <c r="BI31" s="810"/>
      <c r="BJ31" s="860"/>
    </row>
    <row r="32" spans="1:62" ht="17.100000000000001" customHeight="1">
      <c r="A32" s="837"/>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791"/>
      <c r="BI32" s="810"/>
      <c r="BJ32" s="860"/>
    </row>
    <row r="33" spans="1:62" ht="17.100000000000001" customHeight="1">
      <c r="A33" s="837"/>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791"/>
      <c r="BI33" s="810"/>
      <c r="BJ33" s="860"/>
    </row>
    <row r="34" spans="1:62" ht="17.100000000000001" customHeight="1" thickBot="1">
      <c r="A34" s="838"/>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792"/>
      <c r="BI34" s="811"/>
      <c r="BJ34" s="861"/>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283</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902"/>
      <c r="C38" s="902"/>
      <c r="D38" s="902"/>
      <c r="E38" s="902"/>
      <c r="F38" s="902"/>
      <c r="G38" s="902"/>
      <c r="H38" s="902"/>
      <c r="I38" s="902"/>
      <c r="J38" s="902"/>
      <c r="K38" s="902"/>
      <c r="L38" s="527"/>
      <c r="M38" s="527"/>
      <c r="N38" s="527"/>
      <c r="O38" s="527"/>
      <c r="P38" s="527"/>
      <c r="Q38" s="527"/>
      <c r="R38" s="527"/>
      <c r="S38" s="527"/>
      <c r="T38" s="527"/>
      <c r="U38" s="527"/>
      <c r="V38" s="527"/>
      <c r="W38" s="740" t="s">
        <v>276</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903"/>
      <c r="C39" s="903"/>
      <c r="D39" s="903"/>
      <c r="E39" s="903"/>
      <c r="F39" s="903"/>
      <c r="G39" s="903"/>
      <c r="H39" s="903"/>
      <c r="I39" s="903"/>
      <c r="J39" s="903"/>
      <c r="K39" s="903"/>
      <c r="L39" s="527"/>
      <c r="M39" s="527"/>
      <c r="N39" s="527"/>
      <c r="O39" s="527"/>
      <c r="P39" s="527"/>
      <c r="Q39" s="527"/>
      <c r="R39" s="527"/>
      <c r="S39" s="527"/>
      <c r="T39" s="527"/>
      <c r="U39" s="527"/>
      <c r="V39" s="527"/>
      <c r="W39" s="740" t="s">
        <v>279</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904"/>
      <c r="C41" s="904"/>
      <c r="D41" s="904"/>
      <c r="E41" s="904"/>
      <c r="F41" s="904"/>
      <c r="G41" s="904"/>
      <c r="H41" s="904"/>
      <c r="I41" s="904"/>
      <c r="J41" s="904"/>
      <c r="K41" s="904"/>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899" t="s">
        <v>17</v>
      </c>
      <c r="S43" s="900"/>
      <c r="T43" s="585"/>
      <c r="U43" s="586" t="s">
        <v>36</v>
      </c>
      <c r="V43" s="527"/>
      <c r="W43" s="527"/>
      <c r="X43" s="527"/>
      <c r="Y43" s="527"/>
      <c r="Z43" s="527"/>
      <c r="AA43" s="527"/>
      <c r="AB43" s="527"/>
      <c r="AC43" s="527"/>
      <c r="AD43" s="527"/>
      <c r="AE43" s="527"/>
      <c r="AF43" s="527"/>
      <c r="AG43" s="527"/>
      <c r="AH43" s="527"/>
      <c r="AI43" s="899" t="s">
        <v>37</v>
      </c>
      <c r="AJ43" s="900"/>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899" t="s">
        <v>18</v>
      </c>
      <c r="S44" s="900"/>
      <c r="T44" s="585"/>
      <c r="U44" s="586" t="s">
        <v>40</v>
      </c>
      <c r="V44" s="527"/>
      <c r="W44" s="527"/>
      <c r="X44" s="527"/>
      <c r="Y44" s="527"/>
      <c r="Z44" s="527"/>
      <c r="AA44" s="527"/>
      <c r="AB44" s="527"/>
      <c r="AC44" s="527"/>
      <c r="AD44" s="527"/>
      <c r="AE44" s="527"/>
      <c r="AF44" s="527"/>
      <c r="AG44" s="527"/>
      <c r="AH44" s="527"/>
      <c r="AI44" s="899" t="s">
        <v>16</v>
      </c>
      <c r="AJ44" s="900"/>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899" t="s">
        <v>19</v>
      </c>
      <c r="S45" s="900"/>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899" t="s">
        <v>20</v>
      </c>
      <c r="S46" s="900"/>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899" t="s">
        <v>48</v>
      </c>
      <c r="S47" s="900"/>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901" t="s">
        <v>50</v>
      </c>
      <c r="C51" s="892"/>
      <c r="D51" s="892"/>
      <c r="E51" s="892"/>
      <c r="F51" s="892"/>
      <c r="G51" s="892"/>
      <c r="H51" s="892"/>
      <c r="I51" s="892"/>
      <c r="J51" s="892"/>
      <c r="K51" s="892"/>
      <c r="L51" s="892"/>
      <c r="M51" s="892"/>
      <c r="N51" s="892"/>
      <c r="O51" s="892"/>
      <c r="P51" s="892"/>
      <c r="Q51" s="892"/>
      <c r="R51" s="892"/>
      <c r="S51" s="892"/>
      <c r="T51" s="892"/>
      <c r="U51" s="892"/>
      <c r="V51" s="892"/>
      <c r="W51" s="892"/>
      <c r="X51" s="892"/>
      <c r="Y51" s="892"/>
      <c r="Z51" s="892"/>
      <c r="AA51" s="892"/>
      <c r="AB51" s="892"/>
      <c r="AC51" s="892"/>
      <c r="AD51" s="892"/>
      <c r="AE51" s="892"/>
      <c r="AF51" s="892"/>
      <c r="AG51" s="892"/>
      <c r="AH51" s="892"/>
      <c r="AI51" s="892"/>
      <c r="AJ51" s="892"/>
      <c r="AK51" s="892"/>
      <c r="AL51" s="892"/>
      <c r="AM51" s="892"/>
      <c r="AN51" s="892"/>
      <c r="AO51" s="892"/>
      <c r="AP51" s="893"/>
      <c r="AQ51" s="891" t="s">
        <v>51</v>
      </c>
      <c r="AR51" s="892"/>
      <c r="AS51" s="892"/>
      <c r="AT51" s="892"/>
      <c r="AU51" s="893"/>
      <c r="AV51" s="891" t="s">
        <v>52</v>
      </c>
      <c r="AW51" s="892"/>
      <c r="AX51" s="892"/>
      <c r="AY51" s="892"/>
      <c r="AZ51" s="892"/>
      <c r="BA51" s="892"/>
      <c r="BB51" s="892"/>
      <c r="BC51" s="635"/>
      <c r="BD51" s="891"/>
      <c r="BE51" s="892"/>
      <c r="BF51" s="892"/>
      <c r="BG51" s="892"/>
      <c r="BH51" s="892"/>
      <c r="BI51" s="892"/>
      <c r="BJ51" s="893"/>
    </row>
    <row r="52" spans="1:62" ht="20.25" customHeight="1" thickTop="1">
      <c r="A52" s="839" t="s">
        <v>53</v>
      </c>
      <c r="B52" s="589">
        <v>1</v>
      </c>
      <c r="C52" s="853" t="s">
        <v>54</v>
      </c>
      <c r="D52" s="853"/>
      <c r="E52" s="853"/>
      <c r="F52" s="853"/>
      <c r="G52" s="853"/>
      <c r="H52" s="853"/>
      <c r="I52" s="853"/>
      <c r="J52" s="853"/>
      <c r="K52" s="853"/>
      <c r="L52" s="853"/>
      <c r="M52" s="853"/>
      <c r="N52" s="853"/>
      <c r="O52" s="853"/>
      <c r="P52" s="853"/>
      <c r="Q52" s="853"/>
      <c r="R52" s="853"/>
      <c r="S52" s="853"/>
      <c r="T52" s="853"/>
      <c r="U52" s="853"/>
      <c r="V52" s="853"/>
      <c r="W52" s="853"/>
      <c r="X52" s="853"/>
      <c r="Y52" s="853"/>
      <c r="Z52" s="853"/>
      <c r="AA52" s="853"/>
      <c r="AB52" s="853"/>
      <c r="AC52" s="853"/>
      <c r="AD52" s="853"/>
      <c r="AE52" s="853"/>
      <c r="AF52" s="853"/>
      <c r="AG52" s="853"/>
      <c r="AH52" s="853"/>
      <c r="AI52" s="853"/>
      <c r="AJ52" s="853"/>
      <c r="AK52" s="853"/>
      <c r="AL52" s="853"/>
      <c r="AM52" s="853"/>
      <c r="AN52" s="853"/>
      <c r="AO52" s="853"/>
      <c r="AP52" s="853"/>
      <c r="AQ52" s="854">
        <v>24</v>
      </c>
      <c r="AR52" s="855"/>
      <c r="AS52" s="855"/>
      <c r="AT52" s="855"/>
      <c r="AU52" s="856"/>
      <c r="AV52" s="847"/>
      <c r="AW52" s="848"/>
      <c r="AX52" s="848"/>
      <c r="AY52" s="848"/>
      <c r="AZ52" s="848"/>
      <c r="BA52" s="848"/>
      <c r="BB52" s="848"/>
      <c r="BC52" s="849"/>
      <c r="BD52" s="868" t="s">
        <v>281</v>
      </c>
      <c r="BE52" s="869"/>
      <c r="BF52" s="869"/>
      <c r="BG52" s="869"/>
      <c r="BH52" s="869"/>
      <c r="BI52" s="869"/>
      <c r="BJ52" s="870"/>
    </row>
    <row r="53" spans="1:62" ht="23.1" customHeight="1">
      <c r="A53" s="840"/>
      <c r="B53" s="590">
        <v>2</v>
      </c>
      <c r="C53" s="850" t="s">
        <v>280</v>
      </c>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2"/>
      <c r="AQ53" s="800">
        <v>0</v>
      </c>
      <c r="AR53" s="801"/>
      <c r="AS53" s="801"/>
      <c r="AT53" s="801"/>
      <c r="AU53" s="802"/>
      <c r="AV53" s="803" t="s">
        <v>285</v>
      </c>
      <c r="AW53" s="804"/>
      <c r="AX53" s="804"/>
      <c r="AY53" s="804"/>
      <c r="AZ53" s="804"/>
      <c r="BA53" s="804"/>
      <c r="BB53" s="804"/>
      <c r="BC53" s="805"/>
      <c r="BD53" s="894"/>
      <c r="BE53" s="895"/>
      <c r="BF53" s="895"/>
      <c r="BG53" s="895"/>
      <c r="BH53" s="895"/>
      <c r="BI53" s="895"/>
      <c r="BJ53" s="896"/>
    </row>
    <row r="54" spans="1:62" ht="23.1" customHeight="1">
      <c r="A54" s="840"/>
      <c r="B54" s="590">
        <v>3</v>
      </c>
      <c r="C54" s="850"/>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c r="AI54" s="851"/>
      <c r="AJ54" s="851"/>
      <c r="AK54" s="851"/>
      <c r="AL54" s="851"/>
      <c r="AM54" s="851"/>
      <c r="AN54" s="851"/>
      <c r="AO54" s="851"/>
      <c r="AP54" s="852"/>
      <c r="AQ54" s="800"/>
      <c r="AR54" s="801"/>
      <c r="AS54" s="801"/>
      <c r="AT54" s="801"/>
      <c r="AU54" s="802"/>
      <c r="AV54" s="803"/>
      <c r="AW54" s="804"/>
      <c r="AX54" s="804"/>
      <c r="AY54" s="804"/>
      <c r="AZ54" s="804"/>
      <c r="BA54" s="804"/>
      <c r="BB54" s="804"/>
      <c r="BC54" s="805"/>
      <c r="BD54" s="830"/>
      <c r="BE54" s="889"/>
      <c r="BF54" s="889"/>
      <c r="BG54" s="889"/>
      <c r="BH54" s="889"/>
      <c r="BI54" s="889"/>
      <c r="BJ54" s="890"/>
    </row>
    <row r="55" spans="1:62" ht="23.1" customHeight="1">
      <c r="A55" s="840"/>
      <c r="B55" s="590">
        <v>4</v>
      </c>
      <c r="C55" s="850"/>
      <c r="D55" s="851"/>
      <c r="E55" s="851"/>
      <c r="F55" s="851"/>
      <c r="G55" s="851"/>
      <c r="H55" s="851"/>
      <c r="I55" s="851"/>
      <c r="J55" s="851"/>
      <c r="K55" s="851"/>
      <c r="L55" s="851"/>
      <c r="M55" s="851"/>
      <c r="N55" s="851"/>
      <c r="O55" s="851"/>
      <c r="P55" s="851"/>
      <c r="Q55" s="851"/>
      <c r="R55" s="851"/>
      <c r="S55" s="851"/>
      <c r="T55" s="851"/>
      <c r="U55" s="851"/>
      <c r="V55" s="851"/>
      <c r="W55" s="851"/>
      <c r="X55" s="851"/>
      <c r="Y55" s="851"/>
      <c r="Z55" s="851"/>
      <c r="AA55" s="851"/>
      <c r="AB55" s="851"/>
      <c r="AC55" s="851"/>
      <c r="AD55" s="851"/>
      <c r="AE55" s="851"/>
      <c r="AF55" s="851"/>
      <c r="AG55" s="851"/>
      <c r="AH55" s="851"/>
      <c r="AI55" s="851"/>
      <c r="AJ55" s="851"/>
      <c r="AK55" s="851"/>
      <c r="AL55" s="851"/>
      <c r="AM55" s="851"/>
      <c r="AN55" s="851"/>
      <c r="AO55" s="851"/>
      <c r="AP55" s="852"/>
      <c r="AQ55" s="800"/>
      <c r="AR55" s="801"/>
      <c r="AS55" s="801"/>
      <c r="AT55" s="801"/>
      <c r="AU55" s="802"/>
      <c r="AV55" s="803"/>
      <c r="AW55" s="804"/>
      <c r="AX55" s="804"/>
      <c r="AY55" s="804"/>
      <c r="AZ55" s="804"/>
      <c r="BA55" s="804"/>
      <c r="BB55" s="804"/>
      <c r="BC55" s="805"/>
      <c r="BD55" s="797"/>
      <c r="BE55" s="798"/>
      <c r="BF55" s="798"/>
      <c r="BG55" s="798"/>
      <c r="BH55" s="798"/>
      <c r="BI55" s="798"/>
      <c r="BJ55" s="799"/>
    </row>
    <row r="56" spans="1:62" ht="23.1" customHeight="1">
      <c r="A56" s="840"/>
      <c r="B56" s="590">
        <v>5</v>
      </c>
      <c r="C56" s="850"/>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1"/>
      <c r="AB56" s="851"/>
      <c r="AC56" s="851"/>
      <c r="AD56" s="851"/>
      <c r="AE56" s="851"/>
      <c r="AF56" s="851"/>
      <c r="AG56" s="851"/>
      <c r="AH56" s="851"/>
      <c r="AI56" s="851"/>
      <c r="AJ56" s="851"/>
      <c r="AK56" s="851"/>
      <c r="AL56" s="851"/>
      <c r="AM56" s="851"/>
      <c r="AN56" s="851"/>
      <c r="AO56" s="851"/>
      <c r="AP56" s="852"/>
      <c r="AQ56" s="800"/>
      <c r="AR56" s="801"/>
      <c r="AS56" s="801"/>
      <c r="AT56" s="801"/>
      <c r="AU56" s="802"/>
      <c r="AV56" s="803"/>
      <c r="AW56" s="804"/>
      <c r="AX56" s="804"/>
      <c r="AY56" s="804"/>
      <c r="AZ56" s="804"/>
      <c r="BA56" s="804"/>
      <c r="BB56" s="804"/>
      <c r="BC56" s="805"/>
      <c r="BD56" s="862"/>
      <c r="BE56" s="863"/>
      <c r="BF56" s="863"/>
      <c r="BG56" s="863"/>
      <c r="BH56" s="863"/>
      <c r="BI56" s="863"/>
      <c r="BJ56" s="864"/>
    </row>
    <row r="57" spans="1:62" ht="23.1" customHeight="1">
      <c r="A57" s="840"/>
      <c r="B57" s="590">
        <v>6</v>
      </c>
      <c r="C57" s="850"/>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c r="AG57" s="851"/>
      <c r="AH57" s="851"/>
      <c r="AI57" s="851"/>
      <c r="AJ57" s="851"/>
      <c r="AK57" s="851"/>
      <c r="AL57" s="851"/>
      <c r="AM57" s="851"/>
      <c r="AN57" s="851"/>
      <c r="AO57" s="851"/>
      <c r="AP57" s="852"/>
      <c r="AQ57" s="800"/>
      <c r="AR57" s="801"/>
      <c r="AS57" s="801"/>
      <c r="AT57" s="801"/>
      <c r="AU57" s="802"/>
      <c r="AV57" s="803"/>
      <c r="AW57" s="804"/>
      <c r="AX57" s="804"/>
      <c r="AY57" s="804"/>
      <c r="AZ57" s="804"/>
      <c r="BA57" s="804"/>
      <c r="BB57" s="804"/>
      <c r="BC57" s="805"/>
      <c r="BD57" s="862"/>
      <c r="BE57" s="863"/>
      <c r="BF57" s="863"/>
      <c r="BG57" s="863"/>
      <c r="BH57" s="863"/>
      <c r="BI57" s="863"/>
      <c r="BJ57" s="864"/>
    </row>
    <row r="58" spans="1:62" ht="23.1" customHeight="1">
      <c r="A58" s="840"/>
      <c r="B58" s="590">
        <v>7</v>
      </c>
      <c r="C58" s="797"/>
      <c r="D58" s="798"/>
      <c r="E58" s="798"/>
      <c r="F58" s="798"/>
      <c r="G58" s="798"/>
      <c r="H58" s="798"/>
      <c r="I58" s="798"/>
      <c r="J58" s="798"/>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8"/>
      <c r="AI58" s="798"/>
      <c r="AJ58" s="798"/>
      <c r="AK58" s="798"/>
      <c r="AL58" s="798"/>
      <c r="AM58" s="798"/>
      <c r="AN58" s="798"/>
      <c r="AO58" s="798"/>
      <c r="AP58" s="799"/>
      <c r="AQ58" s="800"/>
      <c r="AR58" s="801"/>
      <c r="AS58" s="801"/>
      <c r="AT58" s="801"/>
      <c r="AU58" s="802"/>
      <c r="AV58" s="803"/>
      <c r="AW58" s="804"/>
      <c r="AX58" s="804"/>
      <c r="AY58" s="804"/>
      <c r="AZ58" s="804"/>
      <c r="BA58" s="804"/>
      <c r="BB58" s="804"/>
      <c r="BC58" s="805"/>
      <c r="BD58" s="862"/>
      <c r="BE58" s="863"/>
      <c r="BF58" s="863"/>
      <c r="BG58" s="863"/>
      <c r="BH58" s="863"/>
      <c r="BI58" s="863"/>
      <c r="BJ58" s="864"/>
    </row>
    <row r="59" spans="1:62" ht="23.1" customHeight="1">
      <c r="A59" s="840"/>
      <c r="B59" s="591">
        <v>8</v>
      </c>
      <c r="C59" s="850"/>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c r="AC59" s="851"/>
      <c r="AD59" s="851"/>
      <c r="AE59" s="851"/>
      <c r="AF59" s="851"/>
      <c r="AG59" s="851"/>
      <c r="AH59" s="851"/>
      <c r="AI59" s="851"/>
      <c r="AJ59" s="851"/>
      <c r="AK59" s="851"/>
      <c r="AL59" s="851"/>
      <c r="AM59" s="851"/>
      <c r="AN59" s="851"/>
      <c r="AO59" s="851"/>
      <c r="AP59" s="852"/>
      <c r="AQ59" s="800"/>
      <c r="AR59" s="801"/>
      <c r="AS59" s="801"/>
      <c r="AT59" s="801"/>
      <c r="AU59" s="802"/>
      <c r="AV59" s="803"/>
      <c r="AW59" s="804"/>
      <c r="AX59" s="804"/>
      <c r="AY59" s="804"/>
      <c r="AZ59" s="804"/>
      <c r="BA59" s="804"/>
      <c r="BB59" s="804"/>
      <c r="BC59" s="805"/>
      <c r="BD59" s="862"/>
      <c r="BE59" s="863"/>
      <c r="BF59" s="863"/>
      <c r="BG59" s="863"/>
      <c r="BH59" s="863"/>
      <c r="BI59" s="863"/>
      <c r="BJ59" s="864"/>
    </row>
    <row r="60" spans="1:62" ht="23.1" customHeight="1">
      <c r="A60" s="840"/>
      <c r="B60" s="743">
        <v>9</v>
      </c>
      <c r="C60" s="850"/>
      <c r="D60" s="851"/>
      <c r="E60" s="851"/>
      <c r="F60" s="851"/>
      <c r="G60" s="851"/>
      <c r="H60" s="851"/>
      <c r="I60" s="851"/>
      <c r="J60" s="851"/>
      <c r="K60" s="851"/>
      <c r="L60" s="851"/>
      <c r="M60" s="851"/>
      <c r="N60" s="851"/>
      <c r="O60" s="851"/>
      <c r="P60" s="851"/>
      <c r="Q60" s="851"/>
      <c r="R60" s="851"/>
      <c r="S60" s="851"/>
      <c r="T60" s="851"/>
      <c r="U60" s="851"/>
      <c r="V60" s="851"/>
      <c r="W60" s="851"/>
      <c r="X60" s="851"/>
      <c r="Y60" s="851"/>
      <c r="Z60" s="851"/>
      <c r="AA60" s="851"/>
      <c r="AB60" s="851"/>
      <c r="AC60" s="851"/>
      <c r="AD60" s="851"/>
      <c r="AE60" s="851"/>
      <c r="AF60" s="851"/>
      <c r="AG60" s="851"/>
      <c r="AH60" s="851"/>
      <c r="AI60" s="851"/>
      <c r="AJ60" s="851"/>
      <c r="AK60" s="851"/>
      <c r="AL60" s="851"/>
      <c r="AM60" s="851"/>
      <c r="AN60" s="851"/>
      <c r="AO60" s="851"/>
      <c r="AP60" s="852"/>
      <c r="AQ60" s="883"/>
      <c r="AR60" s="884"/>
      <c r="AS60" s="884"/>
      <c r="AT60" s="884"/>
      <c r="AU60" s="885"/>
      <c r="AV60" s="803"/>
      <c r="AW60" s="804"/>
      <c r="AX60" s="804"/>
      <c r="AY60" s="804"/>
      <c r="AZ60" s="804"/>
      <c r="BA60" s="804"/>
      <c r="BB60" s="804"/>
      <c r="BC60" s="805"/>
      <c r="BD60" s="720"/>
      <c r="BE60" s="723"/>
      <c r="BF60" s="723"/>
      <c r="BG60" s="723"/>
      <c r="BH60" s="723"/>
      <c r="BI60" s="723"/>
      <c r="BJ60" s="724"/>
    </row>
    <row r="61" spans="1:62" ht="23.1" customHeight="1">
      <c r="A61" s="840"/>
      <c r="B61" s="742">
        <v>10</v>
      </c>
      <c r="C61" s="850"/>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2"/>
      <c r="AQ61" s="886"/>
      <c r="AR61" s="887"/>
      <c r="AS61" s="887"/>
      <c r="AT61" s="887"/>
      <c r="AU61" s="888"/>
      <c r="AV61" s="803"/>
      <c r="AW61" s="804"/>
      <c r="AX61" s="804"/>
      <c r="AY61" s="804"/>
      <c r="AZ61" s="804"/>
      <c r="BA61" s="804"/>
      <c r="BB61" s="804"/>
      <c r="BC61" s="805"/>
      <c r="BD61" s="720"/>
      <c r="BE61" s="723"/>
      <c r="BF61" s="723"/>
      <c r="BG61" s="723"/>
      <c r="BH61" s="723"/>
      <c r="BI61" s="723"/>
      <c r="BJ61" s="724"/>
    </row>
    <row r="62" spans="1:62" ht="23.25" customHeight="1" thickBot="1">
      <c r="A62" s="841"/>
      <c r="B62" s="592">
        <v>11</v>
      </c>
      <c r="C62" s="850"/>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2"/>
      <c r="AQ62" s="877"/>
      <c r="AR62" s="878"/>
      <c r="AS62" s="878"/>
      <c r="AT62" s="878"/>
      <c r="AU62" s="879"/>
      <c r="AV62" s="803"/>
      <c r="AW62" s="804"/>
      <c r="AX62" s="804"/>
      <c r="AY62" s="804"/>
      <c r="AZ62" s="804"/>
      <c r="BA62" s="804"/>
      <c r="BB62" s="804"/>
      <c r="BC62" s="805"/>
      <c r="BD62" s="880"/>
      <c r="BE62" s="881"/>
      <c r="BF62" s="881"/>
      <c r="BG62" s="881"/>
      <c r="BH62" s="881"/>
      <c r="BI62" s="881"/>
      <c r="BJ62" s="882"/>
    </row>
    <row r="63" spans="1:62" ht="21" customHeight="1" thickTop="1">
      <c r="A63" s="839" t="s">
        <v>23</v>
      </c>
      <c r="B63" s="593">
        <v>1</v>
      </c>
      <c r="C63" s="853" t="s">
        <v>277</v>
      </c>
      <c r="D63" s="853"/>
      <c r="E63" s="853"/>
      <c r="F63" s="853"/>
      <c r="G63" s="853"/>
      <c r="H63" s="853"/>
      <c r="I63" s="853"/>
      <c r="J63" s="853"/>
      <c r="K63" s="853"/>
      <c r="L63" s="853"/>
      <c r="M63" s="853"/>
      <c r="N63" s="853"/>
      <c r="O63" s="853"/>
      <c r="P63" s="853"/>
      <c r="Q63" s="853"/>
      <c r="R63" s="853"/>
      <c r="S63" s="853"/>
      <c r="T63" s="853"/>
      <c r="U63" s="853"/>
      <c r="V63" s="853"/>
      <c r="W63" s="853"/>
      <c r="X63" s="853"/>
      <c r="Y63" s="853"/>
      <c r="Z63" s="853"/>
      <c r="AA63" s="853"/>
      <c r="AB63" s="853"/>
      <c r="AC63" s="853"/>
      <c r="AD63" s="853"/>
      <c r="AE63" s="853"/>
      <c r="AF63" s="853"/>
      <c r="AG63" s="853"/>
      <c r="AH63" s="853"/>
      <c r="AI63" s="853"/>
      <c r="AJ63" s="853"/>
      <c r="AK63" s="853"/>
      <c r="AL63" s="853"/>
      <c r="AM63" s="853"/>
      <c r="AN63" s="853"/>
      <c r="AO63" s="853"/>
      <c r="AP63" s="853"/>
      <c r="AQ63" s="854">
        <v>24</v>
      </c>
      <c r="AR63" s="855"/>
      <c r="AS63" s="855"/>
      <c r="AT63" s="855"/>
      <c r="AU63" s="856"/>
      <c r="AV63" s="847"/>
      <c r="AW63" s="848"/>
      <c r="AX63" s="848"/>
      <c r="AY63" s="848"/>
      <c r="AZ63" s="848"/>
      <c r="BA63" s="848"/>
      <c r="BB63" s="848"/>
      <c r="BC63" s="849"/>
      <c r="BD63" s="868" t="s">
        <v>281</v>
      </c>
      <c r="BE63" s="869"/>
      <c r="BF63" s="869"/>
      <c r="BG63" s="869"/>
      <c r="BH63" s="869"/>
      <c r="BI63" s="869"/>
      <c r="BJ63" s="870"/>
    </row>
    <row r="64" spans="1:62" ht="23.1" customHeight="1">
      <c r="A64" s="840"/>
      <c r="B64" s="590">
        <v>2</v>
      </c>
      <c r="C64" s="850"/>
      <c r="D64" s="851"/>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D64" s="851"/>
      <c r="AE64" s="851"/>
      <c r="AF64" s="851"/>
      <c r="AG64" s="851"/>
      <c r="AH64" s="851"/>
      <c r="AI64" s="851"/>
      <c r="AJ64" s="851"/>
      <c r="AK64" s="851"/>
      <c r="AL64" s="851"/>
      <c r="AM64" s="851"/>
      <c r="AN64" s="851"/>
      <c r="AO64" s="851"/>
      <c r="AP64" s="852"/>
      <c r="AQ64" s="800"/>
      <c r="AR64" s="801"/>
      <c r="AS64" s="801"/>
      <c r="AT64" s="801"/>
      <c r="AU64" s="802"/>
      <c r="AV64" s="803"/>
      <c r="AW64" s="804"/>
      <c r="AX64" s="804"/>
      <c r="AY64" s="804"/>
      <c r="AZ64" s="804"/>
      <c r="BA64" s="804"/>
      <c r="BB64" s="804"/>
      <c r="BC64" s="805"/>
      <c r="BD64" s="874"/>
      <c r="BE64" s="875"/>
      <c r="BF64" s="875"/>
      <c r="BG64" s="875"/>
      <c r="BH64" s="875"/>
      <c r="BI64" s="875"/>
      <c r="BJ64" s="876"/>
    </row>
    <row r="65" spans="1:63" ht="23.1" customHeight="1">
      <c r="A65" s="840"/>
      <c r="B65" s="590">
        <v>3</v>
      </c>
      <c r="C65" s="850"/>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D65" s="851"/>
      <c r="AE65" s="851"/>
      <c r="AF65" s="851"/>
      <c r="AG65" s="851"/>
      <c r="AH65" s="851"/>
      <c r="AI65" s="851"/>
      <c r="AJ65" s="851"/>
      <c r="AK65" s="851"/>
      <c r="AL65" s="851"/>
      <c r="AM65" s="851"/>
      <c r="AN65" s="851"/>
      <c r="AO65" s="851"/>
      <c r="AP65" s="852"/>
      <c r="AQ65" s="800"/>
      <c r="AR65" s="801"/>
      <c r="AS65" s="801"/>
      <c r="AT65" s="801"/>
      <c r="AU65" s="802"/>
      <c r="AV65" s="803"/>
      <c r="AW65" s="804"/>
      <c r="AX65" s="804"/>
      <c r="AY65" s="804"/>
      <c r="AZ65" s="804"/>
      <c r="BA65" s="804"/>
      <c r="BB65" s="804"/>
      <c r="BC65" s="805"/>
      <c r="BD65" s="803"/>
      <c r="BE65" s="804"/>
      <c r="BF65" s="804"/>
      <c r="BG65" s="804"/>
      <c r="BH65" s="804"/>
      <c r="BI65" s="804"/>
      <c r="BJ65" s="805"/>
    </row>
    <row r="66" spans="1:63" ht="23.1" customHeight="1">
      <c r="A66" s="840"/>
      <c r="B66" s="590">
        <v>4</v>
      </c>
      <c r="C66" s="850"/>
      <c r="D66" s="851"/>
      <c r="E66" s="851"/>
      <c r="F66" s="851"/>
      <c r="G66" s="851"/>
      <c r="H66" s="851"/>
      <c r="I66" s="851"/>
      <c r="J66" s="851"/>
      <c r="K66" s="851"/>
      <c r="L66" s="851"/>
      <c r="M66" s="851"/>
      <c r="N66" s="851"/>
      <c r="O66" s="851"/>
      <c r="P66" s="851"/>
      <c r="Q66" s="851"/>
      <c r="R66" s="851"/>
      <c r="S66" s="851"/>
      <c r="T66" s="851"/>
      <c r="U66" s="851"/>
      <c r="V66" s="851"/>
      <c r="W66" s="851"/>
      <c r="X66" s="851"/>
      <c r="Y66" s="851"/>
      <c r="Z66" s="851"/>
      <c r="AA66" s="851"/>
      <c r="AB66" s="851"/>
      <c r="AC66" s="851"/>
      <c r="AD66" s="851"/>
      <c r="AE66" s="851"/>
      <c r="AF66" s="851"/>
      <c r="AG66" s="851"/>
      <c r="AH66" s="851"/>
      <c r="AI66" s="851"/>
      <c r="AJ66" s="851"/>
      <c r="AK66" s="851"/>
      <c r="AL66" s="851"/>
      <c r="AM66" s="851"/>
      <c r="AN66" s="851"/>
      <c r="AO66" s="851"/>
      <c r="AP66" s="852"/>
      <c r="AQ66" s="800"/>
      <c r="AR66" s="801"/>
      <c r="AS66" s="801"/>
      <c r="AT66" s="801"/>
      <c r="AU66" s="802"/>
      <c r="AV66" s="803"/>
      <c r="AW66" s="804"/>
      <c r="AX66" s="804"/>
      <c r="AY66" s="804"/>
      <c r="AZ66" s="804"/>
      <c r="BA66" s="804"/>
      <c r="BB66" s="804"/>
      <c r="BC66" s="805"/>
      <c r="BD66" s="803"/>
      <c r="BE66" s="804"/>
      <c r="BF66" s="804"/>
      <c r="BG66" s="804"/>
      <c r="BH66" s="804"/>
      <c r="BI66" s="804"/>
      <c r="BJ66" s="805"/>
    </row>
    <row r="67" spans="1:63" ht="23.1" customHeight="1">
      <c r="A67" s="840"/>
      <c r="B67" s="590">
        <v>5</v>
      </c>
      <c r="C67" s="797"/>
      <c r="D67" s="798"/>
      <c r="E67" s="798"/>
      <c r="F67" s="798"/>
      <c r="G67" s="798"/>
      <c r="H67" s="798"/>
      <c r="I67" s="798"/>
      <c r="J67" s="798"/>
      <c r="K67" s="798"/>
      <c r="L67" s="798"/>
      <c r="M67" s="798"/>
      <c r="N67" s="798"/>
      <c r="O67" s="798"/>
      <c r="P67" s="798"/>
      <c r="Q67" s="798"/>
      <c r="R67" s="798"/>
      <c r="S67" s="798"/>
      <c r="T67" s="798"/>
      <c r="U67" s="798"/>
      <c r="V67" s="798"/>
      <c r="W67" s="798"/>
      <c r="X67" s="798"/>
      <c r="Y67" s="798"/>
      <c r="Z67" s="798"/>
      <c r="AA67" s="798"/>
      <c r="AB67" s="798"/>
      <c r="AC67" s="798"/>
      <c r="AD67" s="798"/>
      <c r="AE67" s="798"/>
      <c r="AF67" s="798"/>
      <c r="AG67" s="798"/>
      <c r="AH67" s="798"/>
      <c r="AI67" s="798"/>
      <c r="AJ67" s="798"/>
      <c r="AK67" s="798"/>
      <c r="AL67" s="798"/>
      <c r="AM67" s="798"/>
      <c r="AN67" s="798"/>
      <c r="AO67" s="798"/>
      <c r="AP67" s="799"/>
      <c r="AQ67" s="800"/>
      <c r="AR67" s="801"/>
      <c r="AS67" s="801"/>
      <c r="AT67" s="801"/>
      <c r="AU67" s="802"/>
      <c r="AV67" s="803"/>
      <c r="AW67" s="804"/>
      <c r="AX67" s="804"/>
      <c r="AY67" s="804"/>
      <c r="AZ67" s="804"/>
      <c r="BA67" s="804"/>
      <c r="BB67" s="804"/>
      <c r="BC67" s="805"/>
      <c r="BD67" s="862"/>
      <c r="BE67" s="863"/>
      <c r="BF67" s="863"/>
      <c r="BG67" s="863"/>
      <c r="BH67" s="863"/>
      <c r="BI67" s="863"/>
      <c r="BJ67" s="864"/>
    </row>
    <row r="68" spans="1:63" ht="23.1" customHeight="1">
      <c r="A68" s="840"/>
      <c r="B68" s="590">
        <v>6</v>
      </c>
      <c r="C68" s="797"/>
      <c r="D68" s="798"/>
      <c r="E68" s="798"/>
      <c r="F68" s="798"/>
      <c r="G68" s="798"/>
      <c r="H68" s="798"/>
      <c r="I68" s="798"/>
      <c r="J68" s="798"/>
      <c r="K68" s="798"/>
      <c r="L68" s="798"/>
      <c r="M68" s="798"/>
      <c r="N68" s="798"/>
      <c r="O68" s="798"/>
      <c r="P68" s="798"/>
      <c r="Q68" s="798"/>
      <c r="R68" s="798"/>
      <c r="S68" s="798"/>
      <c r="T68" s="798"/>
      <c r="U68" s="798"/>
      <c r="V68" s="798"/>
      <c r="W68" s="798"/>
      <c r="X68" s="798"/>
      <c r="Y68" s="798"/>
      <c r="Z68" s="798"/>
      <c r="AA68" s="798"/>
      <c r="AB68" s="798"/>
      <c r="AC68" s="798"/>
      <c r="AD68" s="798"/>
      <c r="AE68" s="798"/>
      <c r="AF68" s="798"/>
      <c r="AG68" s="798"/>
      <c r="AH68" s="798"/>
      <c r="AI68" s="798"/>
      <c r="AJ68" s="798"/>
      <c r="AK68" s="798"/>
      <c r="AL68" s="798"/>
      <c r="AM68" s="798"/>
      <c r="AN68" s="798"/>
      <c r="AO68" s="798"/>
      <c r="AP68" s="799"/>
      <c r="AQ68" s="800"/>
      <c r="AR68" s="801"/>
      <c r="AS68" s="801"/>
      <c r="AT68" s="801"/>
      <c r="AU68" s="802"/>
      <c r="AV68" s="803"/>
      <c r="AW68" s="804"/>
      <c r="AX68" s="804"/>
      <c r="AY68" s="804"/>
      <c r="AZ68" s="804"/>
      <c r="BA68" s="804"/>
      <c r="BB68" s="804"/>
      <c r="BC68" s="805"/>
      <c r="BD68" s="865"/>
      <c r="BE68" s="866"/>
      <c r="BF68" s="866"/>
      <c r="BG68" s="866"/>
      <c r="BH68" s="866"/>
      <c r="BI68" s="866"/>
      <c r="BJ68" s="867"/>
    </row>
    <row r="69" spans="1:63" ht="23.1" customHeight="1">
      <c r="A69" s="840"/>
      <c r="B69" s="590">
        <v>7</v>
      </c>
      <c r="C69" s="797"/>
      <c r="D69" s="798"/>
      <c r="E69" s="798"/>
      <c r="F69" s="798"/>
      <c r="G69" s="798"/>
      <c r="H69" s="798"/>
      <c r="I69" s="798"/>
      <c r="J69" s="798"/>
      <c r="K69" s="798"/>
      <c r="L69" s="798"/>
      <c r="M69" s="798"/>
      <c r="N69" s="798"/>
      <c r="O69" s="798"/>
      <c r="P69" s="798"/>
      <c r="Q69" s="798"/>
      <c r="R69" s="798"/>
      <c r="S69" s="798"/>
      <c r="T69" s="798"/>
      <c r="U69" s="798"/>
      <c r="V69" s="798"/>
      <c r="W69" s="798"/>
      <c r="X69" s="798"/>
      <c r="Y69" s="798"/>
      <c r="Z69" s="798"/>
      <c r="AA69" s="798"/>
      <c r="AB69" s="798"/>
      <c r="AC69" s="798"/>
      <c r="AD69" s="798"/>
      <c r="AE69" s="798"/>
      <c r="AF69" s="798"/>
      <c r="AG69" s="798"/>
      <c r="AH69" s="798"/>
      <c r="AI69" s="798"/>
      <c r="AJ69" s="798"/>
      <c r="AK69" s="798"/>
      <c r="AL69" s="798"/>
      <c r="AM69" s="798"/>
      <c r="AN69" s="798"/>
      <c r="AO69" s="798"/>
      <c r="AP69" s="799"/>
      <c r="AQ69" s="800"/>
      <c r="AR69" s="801"/>
      <c r="AS69" s="801"/>
      <c r="AT69" s="801"/>
      <c r="AU69" s="802"/>
      <c r="AV69" s="803"/>
      <c r="AW69" s="804"/>
      <c r="AX69" s="804"/>
      <c r="AY69" s="804"/>
      <c r="AZ69" s="804"/>
      <c r="BA69" s="804"/>
      <c r="BB69" s="804"/>
      <c r="BC69" s="805"/>
      <c r="BD69" s="862"/>
      <c r="BE69" s="863"/>
      <c r="BF69" s="863"/>
      <c r="BG69" s="863"/>
      <c r="BH69" s="863"/>
      <c r="BI69" s="863"/>
      <c r="BJ69" s="864"/>
    </row>
    <row r="70" spans="1:63" ht="23.1" customHeight="1">
      <c r="A70" s="840"/>
      <c r="B70" s="590">
        <v>8</v>
      </c>
      <c r="C70" s="850"/>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c r="AH70" s="851"/>
      <c r="AI70" s="851"/>
      <c r="AJ70" s="851"/>
      <c r="AK70" s="851"/>
      <c r="AL70" s="851"/>
      <c r="AM70" s="851"/>
      <c r="AN70" s="851"/>
      <c r="AO70" s="851"/>
      <c r="AP70" s="852"/>
      <c r="AQ70" s="800"/>
      <c r="AR70" s="801"/>
      <c r="AS70" s="801"/>
      <c r="AT70" s="801"/>
      <c r="AU70" s="802"/>
      <c r="AV70" s="803"/>
      <c r="AW70" s="804"/>
      <c r="AX70" s="804"/>
      <c r="AY70" s="804"/>
      <c r="AZ70" s="804"/>
      <c r="BA70" s="804"/>
      <c r="BB70" s="804"/>
      <c r="BC70" s="805"/>
      <c r="BD70" s="865"/>
      <c r="BE70" s="866"/>
      <c r="BF70" s="866"/>
      <c r="BG70" s="866"/>
      <c r="BH70" s="866"/>
      <c r="BI70" s="866"/>
      <c r="BJ70" s="867"/>
    </row>
    <row r="71" spans="1:63" ht="23.1" customHeight="1">
      <c r="A71" s="840"/>
      <c r="B71" s="590">
        <v>9</v>
      </c>
      <c r="C71" s="850"/>
      <c r="D71" s="851"/>
      <c r="E71" s="851"/>
      <c r="F71" s="851"/>
      <c r="G71" s="851"/>
      <c r="H71" s="851"/>
      <c r="I71" s="851"/>
      <c r="J71" s="851"/>
      <c r="K71" s="851"/>
      <c r="L71" s="851"/>
      <c r="M71" s="851"/>
      <c r="N71" s="851"/>
      <c r="O71" s="851"/>
      <c r="P71" s="851"/>
      <c r="Q71" s="851"/>
      <c r="R71" s="851"/>
      <c r="S71" s="851"/>
      <c r="T71" s="851"/>
      <c r="U71" s="851"/>
      <c r="V71" s="851"/>
      <c r="W71" s="851"/>
      <c r="X71" s="851"/>
      <c r="Y71" s="851"/>
      <c r="Z71" s="851"/>
      <c r="AA71" s="851"/>
      <c r="AB71" s="851"/>
      <c r="AC71" s="851"/>
      <c r="AD71" s="851"/>
      <c r="AE71" s="851"/>
      <c r="AF71" s="851"/>
      <c r="AG71" s="851"/>
      <c r="AH71" s="851"/>
      <c r="AI71" s="851"/>
      <c r="AJ71" s="851"/>
      <c r="AK71" s="851"/>
      <c r="AL71" s="851"/>
      <c r="AM71" s="851"/>
      <c r="AN71" s="851"/>
      <c r="AO71" s="851"/>
      <c r="AP71" s="852"/>
      <c r="AQ71" s="800"/>
      <c r="AR71" s="801"/>
      <c r="AS71" s="801"/>
      <c r="AT71" s="801"/>
      <c r="AU71" s="802"/>
      <c r="AV71" s="803"/>
      <c r="AW71" s="804"/>
      <c r="AX71" s="804"/>
      <c r="AY71" s="804"/>
      <c r="AZ71" s="804"/>
      <c r="BA71" s="804"/>
      <c r="BB71" s="804"/>
      <c r="BC71" s="805"/>
      <c r="BD71" s="862"/>
      <c r="BE71" s="863"/>
      <c r="BF71" s="863"/>
      <c r="BG71" s="863"/>
      <c r="BH71" s="863"/>
      <c r="BI71" s="863"/>
      <c r="BJ71" s="864"/>
    </row>
    <row r="72" spans="1:63" ht="22.5" customHeight="1" thickBot="1">
      <c r="A72" s="840"/>
      <c r="B72" s="704">
        <v>10</v>
      </c>
      <c r="C72" s="850"/>
      <c r="D72" s="851"/>
      <c r="E72" s="851"/>
      <c r="F72" s="851"/>
      <c r="G72" s="851"/>
      <c r="H72" s="851"/>
      <c r="I72" s="851"/>
      <c r="J72" s="851"/>
      <c r="K72" s="851"/>
      <c r="L72" s="851"/>
      <c r="M72" s="851"/>
      <c r="N72" s="851"/>
      <c r="O72" s="851"/>
      <c r="P72" s="851"/>
      <c r="Q72" s="851"/>
      <c r="R72" s="851"/>
      <c r="S72" s="851"/>
      <c r="T72" s="851"/>
      <c r="U72" s="851"/>
      <c r="V72" s="851"/>
      <c r="W72" s="851"/>
      <c r="X72" s="851"/>
      <c r="Y72" s="851"/>
      <c r="Z72" s="851"/>
      <c r="AA72" s="851"/>
      <c r="AB72" s="851"/>
      <c r="AC72" s="851"/>
      <c r="AD72" s="851"/>
      <c r="AE72" s="851"/>
      <c r="AF72" s="851"/>
      <c r="AG72" s="851"/>
      <c r="AH72" s="851"/>
      <c r="AI72" s="851"/>
      <c r="AJ72" s="851"/>
      <c r="AK72" s="851"/>
      <c r="AL72" s="851"/>
      <c r="AM72" s="851"/>
      <c r="AN72" s="851"/>
      <c r="AO72" s="851"/>
      <c r="AP72" s="852"/>
      <c r="AQ72" s="800"/>
      <c r="AR72" s="801"/>
      <c r="AS72" s="801"/>
      <c r="AT72" s="801"/>
      <c r="AU72" s="802"/>
      <c r="AV72" s="803"/>
      <c r="AW72" s="804"/>
      <c r="AX72" s="804"/>
      <c r="AY72" s="804"/>
      <c r="AZ72" s="804"/>
      <c r="BA72" s="804"/>
      <c r="BB72" s="804"/>
      <c r="BC72" s="805"/>
      <c r="BD72" s="871"/>
      <c r="BE72" s="872"/>
      <c r="BF72" s="872"/>
      <c r="BG72" s="872"/>
      <c r="BH72" s="872"/>
      <c r="BI72" s="872"/>
      <c r="BJ72" s="873"/>
    </row>
    <row r="73" spans="1:63" ht="23.1" customHeight="1" thickTop="1">
      <c r="A73" s="842" t="s">
        <v>25</v>
      </c>
      <c r="B73" s="589">
        <v>1</v>
      </c>
      <c r="C73" s="853" t="s">
        <v>56</v>
      </c>
      <c r="D73" s="853"/>
      <c r="E73" s="853"/>
      <c r="F73" s="853"/>
      <c r="G73" s="853"/>
      <c r="H73" s="853"/>
      <c r="I73" s="853"/>
      <c r="J73" s="853"/>
      <c r="K73" s="853"/>
      <c r="L73" s="853"/>
      <c r="M73" s="853"/>
      <c r="N73" s="853"/>
      <c r="O73" s="853"/>
      <c r="P73" s="853"/>
      <c r="Q73" s="853"/>
      <c r="R73" s="853"/>
      <c r="S73" s="853"/>
      <c r="T73" s="853"/>
      <c r="U73" s="853"/>
      <c r="V73" s="853"/>
      <c r="W73" s="853"/>
      <c r="X73" s="853"/>
      <c r="Y73" s="853"/>
      <c r="Z73" s="853"/>
      <c r="AA73" s="853"/>
      <c r="AB73" s="853"/>
      <c r="AC73" s="853"/>
      <c r="AD73" s="853"/>
      <c r="AE73" s="853"/>
      <c r="AF73" s="853"/>
      <c r="AG73" s="853"/>
      <c r="AH73" s="853"/>
      <c r="AI73" s="853"/>
      <c r="AJ73" s="853"/>
      <c r="AK73" s="853"/>
      <c r="AL73" s="853"/>
      <c r="AM73" s="853"/>
      <c r="AN73" s="853"/>
      <c r="AO73" s="853"/>
      <c r="AP73" s="853"/>
      <c r="AQ73" s="854">
        <v>0</v>
      </c>
      <c r="AR73" s="855"/>
      <c r="AS73" s="855"/>
      <c r="AT73" s="855"/>
      <c r="AU73" s="856"/>
      <c r="AV73" s="847"/>
      <c r="AW73" s="848"/>
      <c r="AX73" s="848"/>
      <c r="AY73" s="848"/>
      <c r="AZ73" s="848"/>
      <c r="BA73" s="848"/>
      <c r="BB73" s="848"/>
      <c r="BC73" s="849"/>
      <c r="BD73" s="868" t="s">
        <v>57</v>
      </c>
      <c r="BE73" s="869"/>
      <c r="BF73" s="869"/>
      <c r="BG73" s="869"/>
      <c r="BH73" s="869"/>
      <c r="BI73" s="869"/>
      <c r="BJ73" s="870"/>
      <c r="BK73" s="721"/>
    </row>
    <row r="74" spans="1:63" ht="23.1" customHeight="1">
      <c r="A74" s="843"/>
      <c r="B74" s="590">
        <v>2</v>
      </c>
      <c r="C74" s="797" t="s">
        <v>58</v>
      </c>
      <c r="D74" s="798" t="s">
        <v>59</v>
      </c>
      <c r="E74" s="798" t="s">
        <v>59</v>
      </c>
      <c r="F74" s="798" t="s">
        <v>59</v>
      </c>
      <c r="G74" s="798" t="s">
        <v>59</v>
      </c>
      <c r="H74" s="798" t="s">
        <v>59</v>
      </c>
      <c r="I74" s="798" t="s">
        <v>59</v>
      </c>
      <c r="J74" s="798" t="s">
        <v>59</v>
      </c>
      <c r="K74" s="798" t="s">
        <v>59</v>
      </c>
      <c r="L74" s="798" t="s">
        <v>59</v>
      </c>
      <c r="M74" s="798" t="s">
        <v>59</v>
      </c>
      <c r="N74" s="798" t="s">
        <v>59</v>
      </c>
      <c r="O74" s="798" t="s">
        <v>59</v>
      </c>
      <c r="P74" s="798" t="s">
        <v>59</v>
      </c>
      <c r="Q74" s="798" t="s">
        <v>59</v>
      </c>
      <c r="R74" s="798" t="s">
        <v>59</v>
      </c>
      <c r="S74" s="798" t="s">
        <v>59</v>
      </c>
      <c r="T74" s="798" t="s">
        <v>59</v>
      </c>
      <c r="U74" s="798" t="s">
        <v>59</v>
      </c>
      <c r="V74" s="798" t="s">
        <v>59</v>
      </c>
      <c r="W74" s="798" t="s">
        <v>59</v>
      </c>
      <c r="X74" s="798" t="s">
        <v>59</v>
      </c>
      <c r="Y74" s="798" t="s">
        <v>59</v>
      </c>
      <c r="Z74" s="798" t="s">
        <v>59</v>
      </c>
      <c r="AA74" s="798" t="s">
        <v>59</v>
      </c>
      <c r="AB74" s="798" t="s">
        <v>59</v>
      </c>
      <c r="AC74" s="798" t="s">
        <v>59</v>
      </c>
      <c r="AD74" s="798" t="s">
        <v>59</v>
      </c>
      <c r="AE74" s="798" t="s">
        <v>59</v>
      </c>
      <c r="AF74" s="798" t="s">
        <v>59</v>
      </c>
      <c r="AG74" s="798" t="s">
        <v>59</v>
      </c>
      <c r="AH74" s="798" t="s">
        <v>59</v>
      </c>
      <c r="AI74" s="798" t="s">
        <v>59</v>
      </c>
      <c r="AJ74" s="798" t="s">
        <v>59</v>
      </c>
      <c r="AK74" s="798" t="s">
        <v>59</v>
      </c>
      <c r="AL74" s="798" t="s">
        <v>59</v>
      </c>
      <c r="AM74" s="798" t="s">
        <v>59</v>
      </c>
      <c r="AN74" s="798" t="s">
        <v>59</v>
      </c>
      <c r="AO74" s="798" t="s">
        <v>59</v>
      </c>
      <c r="AP74" s="799" t="s">
        <v>59</v>
      </c>
      <c r="AQ74" s="800"/>
      <c r="AR74" s="801"/>
      <c r="AS74" s="801"/>
      <c r="AT74" s="801"/>
      <c r="AU74" s="802"/>
      <c r="AV74" s="803" t="s">
        <v>60</v>
      </c>
      <c r="AW74" s="804"/>
      <c r="AX74" s="804"/>
      <c r="AY74" s="804"/>
      <c r="AZ74" s="804"/>
      <c r="BA74" s="804"/>
      <c r="BB74" s="804"/>
      <c r="BC74" s="805"/>
      <c r="BD74" s="794"/>
      <c r="BE74" s="795"/>
      <c r="BF74" s="795"/>
      <c r="BG74" s="795"/>
      <c r="BH74" s="795"/>
      <c r="BI74" s="795"/>
      <c r="BJ74" s="796"/>
      <c r="BK74" s="722"/>
    </row>
    <row r="75" spans="1:63" ht="23.1" customHeight="1">
      <c r="A75" s="843"/>
      <c r="B75" s="590">
        <v>3</v>
      </c>
      <c r="C75" s="797" t="s">
        <v>61</v>
      </c>
      <c r="D75" s="798" t="s">
        <v>59</v>
      </c>
      <c r="E75" s="798" t="s">
        <v>59</v>
      </c>
      <c r="F75" s="798" t="s">
        <v>59</v>
      </c>
      <c r="G75" s="798" t="s">
        <v>59</v>
      </c>
      <c r="H75" s="798" t="s">
        <v>59</v>
      </c>
      <c r="I75" s="798" t="s">
        <v>59</v>
      </c>
      <c r="J75" s="798" t="s">
        <v>59</v>
      </c>
      <c r="K75" s="798" t="s">
        <v>59</v>
      </c>
      <c r="L75" s="798" t="s">
        <v>59</v>
      </c>
      <c r="M75" s="798" t="s">
        <v>59</v>
      </c>
      <c r="N75" s="798" t="s">
        <v>59</v>
      </c>
      <c r="O75" s="798" t="s">
        <v>59</v>
      </c>
      <c r="P75" s="798" t="s">
        <v>59</v>
      </c>
      <c r="Q75" s="798" t="s">
        <v>59</v>
      </c>
      <c r="R75" s="798" t="s">
        <v>59</v>
      </c>
      <c r="S75" s="798" t="s">
        <v>59</v>
      </c>
      <c r="T75" s="798" t="s">
        <v>59</v>
      </c>
      <c r="U75" s="798" t="s">
        <v>59</v>
      </c>
      <c r="V75" s="798" t="s">
        <v>59</v>
      </c>
      <c r="W75" s="798" t="s">
        <v>59</v>
      </c>
      <c r="X75" s="798" t="s">
        <v>59</v>
      </c>
      <c r="Y75" s="798" t="s">
        <v>59</v>
      </c>
      <c r="Z75" s="798" t="s">
        <v>59</v>
      </c>
      <c r="AA75" s="798" t="s">
        <v>59</v>
      </c>
      <c r="AB75" s="798" t="s">
        <v>59</v>
      </c>
      <c r="AC75" s="798" t="s">
        <v>59</v>
      </c>
      <c r="AD75" s="798" t="s">
        <v>59</v>
      </c>
      <c r="AE75" s="798" t="s">
        <v>59</v>
      </c>
      <c r="AF75" s="798" t="s">
        <v>59</v>
      </c>
      <c r="AG75" s="798" t="s">
        <v>59</v>
      </c>
      <c r="AH75" s="798" t="s">
        <v>59</v>
      </c>
      <c r="AI75" s="798" t="s">
        <v>59</v>
      </c>
      <c r="AJ75" s="798" t="s">
        <v>59</v>
      </c>
      <c r="AK75" s="798" t="s">
        <v>59</v>
      </c>
      <c r="AL75" s="798" t="s">
        <v>59</v>
      </c>
      <c r="AM75" s="798" t="s">
        <v>59</v>
      </c>
      <c r="AN75" s="798" t="s">
        <v>59</v>
      </c>
      <c r="AO75" s="798" t="s">
        <v>59</v>
      </c>
      <c r="AP75" s="799" t="s">
        <v>59</v>
      </c>
      <c r="AQ75" s="800"/>
      <c r="AR75" s="801"/>
      <c r="AS75" s="801"/>
      <c r="AT75" s="801"/>
      <c r="AU75" s="802"/>
      <c r="AV75" s="803"/>
      <c r="AW75" s="804"/>
      <c r="AX75" s="804"/>
      <c r="AY75" s="804"/>
      <c r="AZ75" s="804"/>
      <c r="BA75" s="804"/>
      <c r="BB75" s="804"/>
      <c r="BC75" s="805"/>
      <c r="BD75" s="806"/>
      <c r="BE75" s="807"/>
      <c r="BF75" s="807"/>
      <c r="BG75" s="807"/>
      <c r="BH75" s="807"/>
      <c r="BI75" s="807"/>
      <c r="BJ75" s="808"/>
    </row>
    <row r="76" spans="1:63" ht="23.1" customHeight="1">
      <c r="A76" s="843"/>
      <c r="B76" s="590">
        <v>4</v>
      </c>
      <c r="C76" s="797" t="s">
        <v>62</v>
      </c>
      <c r="D76" s="798"/>
      <c r="E76" s="798"/>
      <c r="F76" s="798"/>
      <c r="G76" s="798"/>
      <c r="H76" s="798"/>
      <c r="I76" s="798"/>
      <c r="J76" s="798"/>
      <c r="K76" s="798"/>
      <c r="L76" s="798"/>
      <c r="M76" s="798"/>
      <c r="N76" s="798"/>
      <c r="O76" s="798"/>
      <c r="P76" s="798"/>
      <c r="Q76" s="798"/>
      <c r="R76" s="798"/>
      <c r="S76" s="798"/>
      <c r="T76" s="798"/>
      <c r="U76" s="798"/>
      <c r="V76" s="798"/>
      <c r="W76" s="798"/>
      <c r="X76" s="798"/>
      <c r="Y76" s="798"/>
      <c r="Z76" s="798"/>
      <c r="AA76" s="798"/>
      <c r="AB76" s="798"/>
      <c r="AC76" s="798"/>
      <c r="AD76" s="798"/>
      <c r="AE76" s="798"/>
      <c r="AF76" s="798"/>
      <c r="AG76" s="798"/>
      <c r="AH76" s="798"/>
      <c r="AI76" s="798"/>
      <c r="AJ76" s="798"/>
      <c r="AK76" s="798"/>
      <c r="AL76" s="798"/>
      <c r="AM76" s="798"/>
      <c r="AN76" s="798"/>
      <c r="AO76" s="798"/>
      <c r="AP76" s="799"/>
      <c r="AQ76" s="800"/>
      <c r="AR76" s="801"/>
      <c r="AS76" s="801"/>
      <c r="AT76" s="801"/>
      <c r="AU76" s="802"/>
      <c r="AV76" s="803"/>
      <c r="AW76" s="804"/>
      <c r="AX76" s="804"/>
      <c r="AY76" s="804"/>
      <c r="AZ76" s="804"/>
      <c r="BA76" s="804"/>
      <c r="BB76" s="804"/>
      <c r="BC76" s="805"/>
      <c r="BD76" s="806"/>
      <c r="BE76" s="807"/>
      <c r="BF76" s="807"/>
      <c r="BG76" s="807"/>
      <c r="BH76" s="807"/>
      <c r="BI76" s="807"/>
      <c r="BJ76" s="808"/>
    </row>
    <row r="77" spans="1:63" ht="23.1" customHeight="1">
      <c r="A77" s="843"/>
      <c r="B77" s="591">
        <v>5</v>
      </c>
      <c r="C77" s="797" t="s">
        <v>63</v>
      </c>
      <c r="D77" s="798"/>
      <c r="E77" s="798"/>
      <c r="F77" s="798"/>
      <c r="G77" s="798"/>
      <c r="H77" s="798"/>
      <c r="I77" s="798"/>
      <c r="J77" s="798"/>
      <c r="K77" s="798"/>
      <c r="L77" s="798"/>
      <c r="M77" s="798"/>
      <c r="N77" s="798"/>
      <c r="O77" s="798"/>
      <c r="P77" s="798"/>
      <c r="Q77" s="798"/>
      <c r="R77" s="798"/>
      <c r="S77" s="798"/>
      <c r="T77" s="798"/>
      <c r="U77" s="798"/>
      <c r="V77" s="798"/>
      <c r="W77" s="798"/>
      <c r="X77" s="798"/>
      <c r="Y77" s="798"/>
      <c r="Z77" s="798"/>
      <c r="AA77" s="798"/>
      <c r="AB77" s="798"/>
      <c r="AC77" s="798"/>
      <c r="AD77" s="798"/>
      <c r="AE77" s="798"/>
      <c r="AF77" s="798"/>
      <c r="AG77" s="798"/>
      <c r="AH77" s="798"/>
      <c r="AI77" s="798"/>
      <c r="AJ77" s="798"/>
      <c r="AK77" s="798"/>
      <c r="AL77" s="798"/>
      <c r="AM77" s="798"/>
      <c r="AN77" s="798"/>
      <c r="AO77" s="798"/>
      <c r="AP77" s="799"/>
      <c r="AQ77" s="800"/>
      <c r="AR77" s="801"/>
      <c r="AS77" s="801"/>
      <c r="AT77" s="801"/>
      <c r="AU77" s="802"/>
      <c r="AV77" s="803" t="s">
        <v>64</v>
      </c>
      <c r="AW77" s="804"/>
      <c r="AX77" s="804"/>
      <c r="AY77" s="804"/>
      <c r="AZ77" s="804"/>
      <c r="BA77" s="804"/>
      <c r="BB77" s="804"/>
      <c r="BC77" s="805"/>
      <c r="BD77" s="824"/>
      <c r="BE77" s="825"/>
      <c r="BF77" s="825"/>
      <c r="BG77" s="825"/>
      <c r="BH77" s="825"/>
      <c r="BI77" s="825"/>
      <c r="BJ77" s="826"/>
    </row>
    <row r="78" spans="1:63" ht="25.5" customHeight="1">
      <c r="A78" s="843"/>
      <c r="B78" s="705">
        <v>6</v>
      </c>
      <c r="C78" s="797" t="s">
        <v>65</v>
      </c>
      <c r="D78" s="798"/>
      <c r="E78" s="798"/>
      <c r="F78" s="798"/>
      <c r="G78" s="798"/>
      <c r="H78" s="798"/>
      <c r="I78" s="798"/>
      <c r="J78" s="798"/>
      <c r="K78" s="798"/>
      <c r="L78" s="798"/>
      <c r="M78" s="798"/>
      <c r="N78" s="798"/>
      <c r="O78" s="798"/>
      <c r="P78" s="798"/>
      <c r="Q78" s="798"/>
      <c r="R78" s="798"/>
      <c r="S78" s="798"/>
      <c r="T78" s="798"/>
      <c r="U78" s="798"/>
      <c r="V78" s="798"/>
      <c r="W78" s="798"/>
      <c r="X78" s="798"/>
      <c r="Y78" s="798"/>
      <c r="Z78" s="798"/>
      <c r="AA78" s="798"/>
      <c r="AB78" s="798"/>
      <c r="AC78" s="798"/>
      <c r="AD78" s="798"/>
      <c r="AE78" s="798"/>
      <c r="AF78" s="798"/>
      <c r="AG78" s="798"/>
      <c r="AH78" s="798"/>
      <c r="AI78" s="798"/>
      <c r="AJ78" s="798"/>
      <c r="AK78" s="798"/>
      <c r="AL78" s="798"/>
      <c r="AM78" s="798"/>
      <c r="AN78" s="798"/>
      <c r="AO78" s="798"/>
      <c r="AP78" s="799"/>
      <c r="AQ78" s="827"/>
      <c r="AR78" s="828"/>
      <c r="AS78" s="828"/>
      <c r="AT78" s="828"/>
      <c r="AU78" s="829"/>
      <c r="AV78" s="803" t="s">
        <v>66</v>
      </c>
      <c r="AW78" s="804"/>
      <c r="AX78" s="804"/>
      <c r="AY78" s="804"/>
      <c r="AZ78" s="804"/>
      <c r="BA78" s="804"/>
      <c r="BB78" s="804"/>
      <c r="BC78" s="805"/>
      <c r="BD78" s="830"/>
      <c r="BE78" s="831"/>
      <c r="BF78" s="831"/>
      <c r="BG78" s="831"/>
      <c r="BH78" s="831"/>
      <c r="BI78" s="831"/>
      <c r="BJ78" s="832"/>
    </row>
    <row r="79" spans="1:63" ht="22.5" customHeight="1">
      <c r="A79" s="843"/>
      <c r="B79" s="705">
        <v>7</v>
      </c>
      <c r="C79" s="833" t="s">
        <v>67</v>
      </c>
      <c r="D79" s="798"/>
      <c r="E79" s="798"/>
      <c r="F79" s="798"/>
      <c r="G79" s="798"/>
      <c r="H79" s="798"/>
      <c r="I79" s="798"/>
      <c r="J79" s="798"/>
      <c r="K79" s="798"/>
      <c r="L79" s="798"/>
      <c r="M79" s="798"/>
      <c r="N79" s="798"/>
      <c r="O79" s="798"/>
      <c r="P79" s="798"/>
      <c r="Q79" s="798"/>
      <c r="R79" s="798"/>
      <c r="S79" s="798"/>
      <c r="T79" s="798"/>
      <c r="U79" s="798"/>
      <c r="V79" s="798"/>
      <c r="W79" s="798"/>
      <c r="X79" s="798"/>
      <c r="Y79" s="798"/>
      <c r="Z79" s="798"/>
      <c r="AA79" s="798"/>
      <c r="AB79" s="798"/>
      <c r="AC79" s="798"/>
      <c r="AD79" s="798"/>
      <c r="AE79" s="798"/>
      <c r="AF79" s="798"/>
      <c r="AG79" s="798"/>
      <c r="AH79" s="798"/>
      <c r="AI79" s="798"/>
      <c r="AJ79" s="798"/>
      <c r="AK79" s="798"/>
      <c r="AL79" s="798"/>
      <c r="AM79" s="798"/>
      <c r="AN79" s="798"/>
      <c r="AO79" s="798"/>
      <c r="AP79" s="799"/>
      <c r="AQ79" s="827"/>
      <c r="AR79" s="828"/>
      <c r="AS79" s="828"/>
      <c r="AT79" s="828"/>
      <c r="AU79" s="829"/>
      <c r="AV79" s="803" t="s">
        <v>68</v>
      </c>
      <c r="AW79" s="804"/>
      <c r="AX79" s="804"/>
      <c r="AY79" s="804"/>
      <c r="AZ79" s="804"/>
      <c r="BA79" s="804"/>
      <c r="BB79" s="804"/>
      <c r="BC79" s="805"/>
      <c r="BD79" s="797"/>
      <c r="BE79" s="798"/>
      <c r="BF79" s="798"/>
      <c r="BG79" s="798"/>
      <c r="BH79" s="798"/>
      <c r="BI79" s="798"/>
      <c r="BJ79" s="799"/>
    </row>
    <row r="80" spans="1:63" ht="22.5" customHeight="1">
      <c r="A80" s="843"/>
      <c r="B80" s="706">
        <v>8</v>
      </c>
      <c r="C80" s="833" t="s">
        <v>69</v>
      </c>
      <c r="D80" s="798"/>
      <c r="E80" s="798"/>
      <c r="F80" s="798"/>
      <c r="G80" s="798"/>
      <c r="H80" s="798"/>
      <c r="I80" s="798"/>
      <c r="J80" s="798"/>
      <c r="K80" s="798"/>
      <c r="L80" s="798"/>
      <c r="M80" s="798"/>
      <c r="N80" s="798"/>
      <c r="O80" s="798"/>
      <c r="P80" s="798"/>
      <c r="Q80" s="798"/>
      <c r="R80" s="798"/>
      <c r="S80" s="798"/>
      <c r="T80" s="798"/>
      <c r="U80" s="798"/>
      <c r="V80" s="798"/>
      <c r="W80" s="798"/>
      <c r="X80" s="798"/>
      <c r="Y80" s="798"/>
      <c r="Z80" s="798"/>
      <c r="AA80" s="798"/>
      <c r="AB80" s="798"/>
      <c r="AC80" s="798"/>
      <c r="AD80" s="798"/>
      <c r="AE80" s="798"/>
      <c r="AF80" s="798"/>
      <c r="AG80" s="798"/>
      <c r="AH80" s="798"/>
      <c r="AI80" s="798"/>
      <c r="AJ80" s="798"/>
      <c r="AK80" s="798"/>
      <c r="AL80" s="798"/>
      <c r="AM80" s="798"/>
      <c r="AN80" s="798"/>
      <c r="AO80" s="798"/>
      <c r="AP80" s="799"/>
      <c r="AQ80" s="827"/>
      <c r="AR80" s="828"/>
      <c r="AS80" s="828"/>
      <c r="AT80" s="828"/>
      <c r="AU80" s="829"/>
      <c r="AV80" s="803" t="s">
        <v>70</v>
      </c>
      <c r="AW80" s="804"/>
      <c r="AX80" s="804"/>
      <c r="AY80" s="804"/>
      <c r="AZ80" s="804"/>
      <c r="BA80" s="804"/>
      <c r="BB80" s="804"/>
      <c r="BC80" s="805"/>
      <c r="BD80" s="862"/>
      <c r="BE80" s="863"/>
      <c r="BF80" s="863"/>
      <c r="BG80" s="863"/>
      <c r="BH80" s="863"/>
      <c r="BI80" s="863"/>
      <c r="BJ80" s="864"/>
    </row>
    <row r="81" spans="1:62" ht="22.5" customHeight="1">
      <c r="A81" s="843"/>
      <c r="B81" s="706">
        <v>9</v>
      </c>
      <c r="C81" s="797" t="s">
        <v>71</v>
      </c>
      <c r="D81" s="798"/>
      <c r="E81" s="798"/>
      <c r="F81" s="798"/>
      <c r="G81" s="798"/>
      <c r="H81" s="798"/>
      <c r="I81" s="798"/>
      <c r="J81" s="798"/>
      <c r="K81" s="798"/>
      <c r="L81" s="798"/>
      <c r="M81" s="798"/>
      <c r="N81" s="798"/>
      <c r="O81" s="798"/>
      <c r="P81" s="798"/>
      <c r="Q81" s="798"/>
      <c r="R81" s="798"/>
      <c r="S81" s="798"/>
      <c r="T81" s="798"/>
      <c r="U81" s="798"/>
      <c r="V81" s="798"/>
      <c r="W81" s="798"/>
      <c r="X81" s="798"/>
      <c r="Y81" s="798"/>
      <c r="Z81" s="798"/>
      <c r="AA81" s="798"/>
      <c r="AB81" s="798"/>
      <c r="AC81" s="798"/>
      <c r="AD81" s="798"/>
      <c r="AE81" s="798"/>
      <c r="AF81" s="798"/>
      <c r="AG81" s="798"/>
      <c r="AH81" s="798"/>
      <c r="AI81" s="798"/>
      <c r="AJ81" s="798"/>
      <c r="AK81" s="798"/>
      <c r="AL81" s="798"/>
      <c r="AM81" s="798"/>
      <c r="AN81" s="798"/>
      <c r="AO81" s="798"/>
      <c r="AP81" s="799"/>
      <c r="AQ81" s="827"/>
      <c r="AR81" s="828"/>
      <c r="AS81" s="828"/>
      <c r="AT81" s="828"/>
      <c r="AU81" s="829"/>
      <c r="AV81" s="803" t="s">
        <v>72</v>
      </c>
      <c r="AW81" s="804"/>
      <c r="AX81" s="804"/>
      <c r="AY81" s="804"/>
      <c r="AZ81" s="804"/>
      <c r="BA81" s="804"/>
      <c r="BB81" s="804"/>
      <c r="BC81" s="805"/>
      <c r="BD81" s="862"/>
      <c r="BE81" s="863"/>
      <c r="BF81" s="863"/>
      <c r="BG81" s="863"/>
      <c r="BH81" s="863"/>
      <c r="BI81" s="863"/>
      <c r="BJ81" s="864"/>
    </row>
    <row r="82" spans="1:62" ht="22.5" customHeight="1">
      <c r="A82" s="843"/>
      <c r="B82" s="706">
        <v>10</v>
      </c>
      <c r="C82" s="797" t="s">
        <v>73</v>
      </c>
      <c r="D82" s="798"/>
      <c r="E82" s="798"/>
      <c r="F82" s="798"/>
      <c r="G82" s="798"/>
      <c r="H82" s="798"/>
      <c r="I82" s="798"/>
      <c r="J82" s="798"/>
      <c r="K82" s="798"/>
      <c r="L82" s="798"/>
      <c r="M82" s="798"/>
      <c r="N82" s="798"/>
      <c r="O82" s="798"/>
      <c r="P82" s="798"/>
      <c r="Q82" s="798"/>
      <c r="R82" s="798"/>
      <c r="S82" s="798"/>
      <c r="T82" s="798"/>
      <c r="U82" s="798"/>
      <c r="V82" s="798"/>
      <c r="W82" s="798"/>
      <c r="X82" s="798"/>
      <c r="Y82" s="798"/>
      <c r="Z82" s="798"/>
      <c r="AA82" s="798"/>
      <c r="AB82" s="798"/>
      <c r="AC82" s="798"/>
      <c r="AD82" s="798"/>
      <c r="AE82" s="798"/>
      <c r="AF82" s="798"/>
      <c r="AG82" s="798"/>
      <c r="AH82" s="798"/>
      <c r="AI82" s="798"/>
      <c r="AJ82" s="798"/>
      <c r="AK82" s="798"/>
      <c r="AL82" s="798"/>
      <c r="AM82" s="798"/>
      <c r="AN82" s="798"/>
      <c r="AO82" s="798"/>
      <c r="AP82" s="799"/>
      <c r="AQ82" s="718"/>
      <c r="AR82" s="718"/>
      <c r="AS82" s="718"/>
      <c r="AT82" s="718"/>
      <c r="AU82" s="719"/>
      <c r="AV82" s="803" t="s">
        <v>74</v>
      </c>
      <c r="AW82" s="804"/>
      <c r="AX82" s="804"/>
      <c r="AY82" s="804"/>
      <c r="AZ82" s="804"/>
      <c r="BA82" s="804"/>
      <c r="BB82" s="804"/>
      <c r="BC82" s="805"/>
      <c r="BD82" s="720"/>
      <c r="BE82" s="723"/>
      <c r="BF82" s="723"/>
      <c r="BG82" s="723"/>
      <c r="BH82" s="723"/>
      <c r="BI82" s="723"/>
      <c r="BJ82" s="724"/>
    </row>
    <row r="83" spans="1:62" ht="23.1" customHeight="1">
      <c r="A83" s="843"/>
      <c r="B83" s="706">
        <v>11</v>
      </c>
      <c r="C83" s="797" t="s">
        <v>75</v>
      </c>
      <c r="D83" s="798"/>
      <c r="E83" s="798"/>
      <c r="F83" s="798"/>
      <c r="G83" s="798"/>
      <c r="H83" s="798"/>
      <c r="I83" s="798"/>
      <c r="J83" s="798"/>
      <c r="K83" s="798"/>
      <c r="L83" s="798"/>
      <c r="M83" s="798"/>
      <c r="N83" s="798"/>
      <c r="O83" s="798"/>
      <c r="P83" s="798"/>
      <c r="Q83" s="798"/>
      <c r="R83" s="798"/>
      <c r="S83" s="798"/>
      <c r="T83" s="798"/>
      <c r="U83" s="798"/>
      <c r="V83" s="798"/>
      <c r="W83" s="798"/>
      <c r="X83" s="798"/>
      <c r="Y83" s="798"/>
      <c r="Z83" s="798"/>
      <c r="AA83" s="798"/>
      <c r="AB83" s="798"/>
      <c r="AC83" s="798"/>
      <c r="AD83" s="798"/>
      <c r="AE83" s="798"/>
      <c r="AF83" s="798"/>
      <c r="AG83" s="798"/>
      <c r="AH83" s="798"/>
      <c r="AI83" s="798"/>
      <c r="AJ83" s="798"/>
      <c r="AK83" s="798"/>
      <c r="AL83" s="798"/>
      <c r="AM83" s="798"/>
      <c r="AN83" s="798"/>
      <c r="AO83" s="798"/>
      <c r="AP83" s="799"/>
      <c r="AQ83" s="800"/>
      <c r="AR83" s="801"/>
      <c r="AS83" s="801"/>
      <c r="AT83" s="801"/>
      <c r="AU83" s="802"/>
      <c r="AV83" s="803" t="s">
        <v>76</v>
      </c>
      <c r="AW83" s="804"/>
      <c r="AX83" s="804"/>
      <c r="AY83" s="804"/>
      <c r="AZ83" s="804"/>
      <c r="BA83" s="804"/>
      <c r="BB83" s="804"/>
      <c r="BC83" s="805"/>
      <c r="BD83" s="720"/>
      <c r="BE83" s="723"/>
      <c r="BF83" s="723"/>
      <c r="BG83" s="723"/>
      <c r="BH83" s="723"/>
      <c r="BI83" s="723"/>
      <c r="BJ83" s="724"/>
    </row>
    <row r="84" spans="1:62" ht="19.5" customHeight="1" thickBot="1">
      <c r="A84" s="844"/>
      <c r="B84" s="592">
        <v>12</v>
      </c>
      <c r="C84" s="812" t="s">
        <v>77</v>
      </c>
      <c r="D84" s="813"/>
      <c r="E84" s="813"/>
      <c r="F84" s="813"/>
      <c r="G84" s="813"/>
      <c r="H84" s="813"/>
      <c r="I84" s="813"/>
      <c r="J84" s="813"/>
      <c r="K84" s="813"/>
      <c r="L84" s="813"/>
      <c r="M84" s="813"/>
      <c r="N84" s="813"/>
      <c r="O84" s="813"/>
      <c r="P84" s="813"/>
      <c r="Q84" s="813"/>
      <c r="R84" s="813"/>
      <c r="S84" s="813"/>
      <c r="T84" s="813"/>
      <c r="U84" s="813"/>
      <c r="V84" s="813"/>
      <c r="W84" s="813"/>
      <c r="X84" s="813"/>
      <c r="Y84" s="813"/>
      <c r="Z84" s="813"/>
      <c r="AA84" s="813"/>
      <c r="AB84" s="813"/>
      <c r="AC84" s="813"/>
      <c r="AD84" s="813"/>
      <c r="AE84" s="813"/>
      <c r="AF84" s="813"/>
      <c r="AG84" s="813"/>
      <c r="AH84" s="813"/>
      <c r="AI84" s="813"/>
      <c r="AJ84" s="813"/>
      <c r="AK84" s="813"/>
      <c r="AL84" s="813"/>
      <c r="AM84" s="813"/>
      <c r="AN84" s="813"/>
      <c r="AO84" s="813"/>
      <c r="AP84" s="814"/>
      <c r="AQ84" s="815"/>
      <c r="AR84" s="816"/>
      <c r="AS84" s="816"/>
      <c r="AT84" s="816"/>
      <c r="AU84" s="817"/>
      <c r="AV84" s="818" t="s">
        <v>78</v>
      </c>
      <c r="AW84" s="819"/>
      <c r="AX84" s="819"/>
      <c r="AY84" s="819"/>
      <c r="AZ84" s="819"/>
      <c r="BA84" s="819"/>
      <c r="BB84" s="819"/>
      <c r="BC84" s="820"/>
      <c r="BD84" s="821"/>
      <c r="BE84" s="822"/>
      <c r="BF84" s="822"/>
      <c r="BG84" s="822"/>
      <c r="BH84" s="822"/>
      <c r="BI84" s="822"/>
      <c r="BJ84" s="823"/>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793"/>
      <c r="D88" s="793"/>
      <c r="E88" s="793"/>
      <c r="F88" s="793"/>
      <c r="G88" s="793"/>
      <c r="H88" s="793"/>
      <c r="I88" s="793"/>
      <c r="J88" s="793"/>
      <c r="K88" s="793"/>
      <c r="L88" s="793"/>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784"/>
    </row>
    <row r="101" spans="6:6" ht="18" customHeight="1">
      <c r="F101" s="784"/>
    </row>
    <row r="102" spans="6:6" ht="18" customHeight="1">
      <c r="F102" s="784"/>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4" type="noConversion"/>
  <conditionalFormatting sqref="C29:D29">
    <cfRule type="cellIs" dxfId="278" priority="210" stopIfTrue="1" operator="lessThan">
      <formula>0</formula>
    </cfRule>
    <cfRule type="cellIs" dxfId="277" priority="208" stopIfTrue="1" operator="between">
      <formula>#REF!</formula>
      <formula>#REF!</formula>
    </cfRule>
    <cfRule type="cellIs" dxfId="276" priority="209" stopIfTrue="1" operator="between">
      <formula>#REF!</formula>
      <formula>0</formula>
    </cfRule>
  </conditionalFormatting>
  <conditionalFormatting sqref="F22 N27:N60 N70:N65537">
    <cfRule type="cellIs" dxfId="275" priority="90" stopIfTrue="1" operator="lessThan">
      <formula>0</formula>
    </cfRule>
  </conditionalFormatting>
  <conditionalFormatting sqref="F22:H22">
    <cfRule type="cellIs" dxfId="274" priority="89" stopIfTrue="1" operator="between">
      <formula>#REF!</formula>
      <formula>0</formula>
    </cfRule>
    <cfRule type="cellIs" dxfId="273" priority="88" stopIfTrue="1" operator="between">
      <formula>#REF!</formula>
      <formula>#REF!</formula>
    </cfRule>
  </conditionalFormatting>
  <conditionalFormatting sqref="G22:H22 O27:P60 O70:P65537">
    <cfRule type="cellIs" dxfId="272" priority="93" stopIfTrue="1" operator="lessThan">
      <formula>0</formula>
    </cfRule>
  </conditionalFormatting>
  <conditionalFormatting sqref="I10:J10">
    <cfRule type="cellIs" dxfId="271" priority="46" stopIfTrue="1" operator="lessThan">
      <formula>0</formula>
    </cfRule>
    <cfRule type="cellIs" dxfId="270" priority="45" stopIfTrue="1" operator="between">
      <formula>#REF!</formula>
      <formula>0</formula>
    </cfRule>
    <cfRule type="cellIs" dxfId="269" priority="44" stopIfTrue="1" operator="between">
      <formula>#REF!</formula>
      <formula>#REF!</formula>
    </cfRule>
  </conditionalFormatting>
  <conditionalFormatting sqref="J10">
    <cfRule type="cellIs" dxfId="268" priority="49" stopIfTrue="1" operator="lessThan">
      <formula>0</formula>
    </cfRule>
    <cfRule type="cellIs" dxfId="267" priority="48" stopIfTrue="1" operator="between">
      <formula>#REF!</formula>
      <formula>0</formula>
    </cfRule>
    <cfRule type="cellIs" dxfId="266" priority="47" stopIfTrue="1" operator="between">
      <formula>#REF!</formula>
      <formula>#REF!</formula>
    </cfRule>
  </conditionalFormatting>
  <conditionalFormatting sqref="N2 N4">
    <cfRule type="cellIs" dxfId="265" priority="603" stopIfTrue="1" operator="lessThan">
      <formula>0</formula>
    </cfRule>
  </conditionalFormatting>
  <conditionalFormatting sqref="N2 N4:O4 N27:P60 N68:P68 N70:P65537 N62:P64 N66:P66">
    <cfRule type="cellIs" dxfId="264" priority="602" stopIfTrue="1" operator="between">
      <formula>#REF!</formula>
      <formula>0</formula>
    </cfRule>
  </conditionalFormatting>
  <conditionalFormatting sqref="N12 N15 N9">
    <cfRule type="cellIs" dxfId="263" priority="627" stopIfTrue="1" operator="lessThan">
      <formula>0</formula>
    </cfRule>
  </conditionalFormatting>
  <conditionalFormatting sqref="N16">
    <cfRule type="cellIs" dxfId="262" priority="297" stopIfTrue="1" operator="lessThan">
      <formula>0</formula>
    </cfRule>
  </conditionalFormatting>
  <conditionalFormatting sqref="N16:N17">
    <cfRule type="cellIs" dxfId="261" priority="306" stopIfTrue="1" operator="lessThan">
      <formula>0</formula>
    </cfRule>
  </conditionalFormatting>
  <conditionalFormatting sqref="N18">
    <cfRule type="cellIs" dxfId="260" priority="652" stopIfTrue="1" operator="between">
      <formula>#REF!</formula>
      <formula>#REF!</formula>
    </cfRule>
    <cfRule type="cellIs" dxfId="259" priority="654" stopIfTrue="1" operator="lessThan">
      <formula>0</formula>
    </cfRule>
    <cfRule type="cellIs" dxfId="258" priority="653" stopIfTrue="1" operator="between">
      <formula>#REF!</formula>
      <formula>0</formula>
    </cfRule>
  </conditionalFormatting>
  <conditionalFormatting sqref="N20">
    <cfRule type="cellIs" dxfId="257" priority="510" stopIfTrue="1" operator="lessThan">
      <formula>0</formula>
    </cfRule>
  </conditionalFormatting>
  <conditionalFormatting sqref="N21">
    <cfRule type="cellIs" dxfId="256" priority="246" stopIfTrue="1" operator="lessThan">
      <formula>0</formula>
    </cfRule>
  </conditionalFormatting>
  <conditionalFormatting sqref="N25">
    <cfRule type="cellIs" dxfId="255" priority="612" stopIfTrue="1" operator="lessThan">
      <formula>0</formula>
    </cfRule>
  </conditionalFormatting>
  <conditionalFormatting sqref="N26">
    <cfRule type="cellIs" dxfId="254" priority="315" stopIfTrue="1" operator="lessThan">
      <formula>0</formula>
    </cfRule>
  </conditionalFormatting>
  <conditionalFormatting sqref="N28">
    <cfRule type="cellIs" dxfId="253" priority="456" stopIfTrue="1" operator="lessThan">
      <formula>0</formula>
    </cfRule>
  </conditionalFormatting>
  <conditionalFormatting sqref="N31">
    <cfRule type="cellIs" dxfId="252" priority="537" stopIfTrue="1" operator="lessThan">
      <formula>0</formula>
    </cfRule>
  </conditionalFormatting>
  <conditionalFormatting sqref="N34">
    <cfRule type="cellIs" dxfId="251" priority="264" stopIfTrue="1" operator="lessThan">
      <formula>0</formula>
    </cfRule>
  </conditionalFormatting>
  <conditionalFormatting sqref="N35:N49">
    <cfRule type="cellIs" dxfId="250" priority="198" stopIfTrue="1" operator="lessThan">
      <formula>0</formula>
    </cfRule>
  </conditionalFormatting>
  <conditionalFormatting sqref="N62:N66">
    <cfRule type="cellIs" dxfId="249" priority="1" stopIfTrue="1" operator="lessThan">
      <formula>0</formula>
    </cfRule>
  </conditionalFormatting>
  <conditionalFormatting sqref="N67:N68">
    <cfRule type="cellIs" dxfId="248" priority="40" stopIfTrue="1" operator="lessThan">
      <formula>0</formula>
    </cfRule>
  </conditionalFormatting>
  <conditionalFormatting sqref="N9:P9 P11:P23 T22 X22">
    <cfRule type="cellIs" dxfId="247" priority="617" stopIfTrue="1" operator="between">
      <formula>#REF!</formula>
      <formula>0</formula>
    </cfRule>
  </conditionalFormatting>
  <conditionalFormatting sqref="N12:P12 N15:P15">
    <cfRule type="cellIs" dxfId="246" priority="626" stopIfTrue="1" operator="between">
      <formula>#REF!</formula>
      <formula>0</formula>
    </cfRule>
    <cfRule type="cellIs" dxfId="245" priority="625" stopIfTrue="1" operator="between">
      <formula>#REF!</formula>
      <formula>#REF!</formula>
    </cfRule>
  </conditionalFormatting>
  <conditionalFormatting sqref="N14:P14">
    <cfRule type="cellIs" dxfId="244" priority="68" stopIfTrue="1" operator="between">
      <formula>#REF!</formula>
      <formula>#REF!</formula>
    </cfRule>
    <cfRule type="cellIs" dxfId="243" priority="69" stopIfTrue="1" operator="between">
      <formula>#REF!</formula>
      <formula>0</formula>
    </cfRule>
    <cfRule type="cellIs" dxfId="242" priority="70" stopIfTrue="1" operator="between">
      <formula>#REF!</formula>
      <formula>#REF!</formula>
    </cfRule>
    <cfRule type="cellIs" dxfId="241" priority="71" stopIfTrue="1" operator="between">
      <formula>#REF!</formula>
      <formula>0</formula>
    </cfRule>
  </conditionalFormatting>
  <conditionalFormatting sqref="N16:P18 N20:P23 R22:T22 V22:X22 N25:P26">
    <cfRule type="cellIs" dxfId="240" priority="304" stopIfTrue="1" operator="between">
      <formula>#REF!</formula>
      <formula>#REF!</formula>
    </cfRule>
    <cfRule type="cellIs" dxfId="239" priority="305" stopIfTrue="1" operator="between">
      <formula>#REF!</formula>
      <formula>0</formula>
    </cfRule>
  </conditionalFormatting>
  <conditionalFormatting sqref="N16:P19">
    <cfRule type="cellIs" dxfId="238" priority="6" stopIfTrue="1" operator="between">
      <formula>#REF!</formula>
      <formula>#REF!</formula>
    </cfRule>
    <cfRule type="cellIs" dxfId="237" priority="7" stopIfTrue="1" operator="between">
      <formula>#REF!</formula>
      <formula>0</formula>
    </cfRule>
  </conditionalFormatting>
  <conditionalFormatting sqref="N19:P19">
    <cfRule type="cellIs" dxfId="236" priority="3" stopIfTrue="1" operator="between">
      <formula>#REF!</formula>
      <formula>#REF!</formula>
    </cfRule>
    <cfRule type="cellIs" dxfId="235" priority="4" stopIfTrue="1" operator="between">
      <formula>#REF!</formula>
      <formula>0</formula>
    </cfRule>
    <cfRule type="cellIs" dxfId="234" priority="11" stopIfTrue="1" operator="between">
      <formula>#REF!</formula>
      <formula>#REF!</formula>
    </cfRule>
    <cfRule type="cellIs" dxfId="233" priority="12" stopIfTrue="1" operator="between">
      <formula>#REF!</formula>
      <formula>0</formula>
    </cfRule>
    <cfRule type="cellIs" dxfId="232" priority="8" stopIfTrue="1" operator="between">
      <formula>#REF!</formula>
      <formula>#REF!</formula>
    </cfRule>
    <cfRule type="cellIs" dxfId="231" priority="9" stopIfTrue="1" operator="between">
      <formula>#REF!</formula>
      <formula>0</formula>
    </cfRule>
  </conditionalFormatting>
  <conditionalFormatting sqref="N20:P23 R22:T22 V22:X22 N25:P28">
    <cfRule type="cellIs" dxfId="230" priority="455" stopIfTrue="1" operator="between">
      <formula>#REF!</formula>
      <formula>0</formula>
    </cfRule>
  </conditionalFormatting>
  <conditionalFormatting sqref="N20:P23 R22:T22 V22:X22 N25:P34">
    <cfRule type="cellIs" dxfId="229" priority="262" stopIfTrue="1" operator="between">
      <formula>#REF!</formula>
      <formula>#REF!</formula>
    </cfRule>
    <cfRule type="cellIs" dxfId="228" priority="263" stopIfTrue="1" operator="between">
      <formula>#REF!</formula>
      <formula>0</formula>
    </cfRule>
  </conditionalFormatting>
  <conditionalFormatting sqref="N21:P23 R22:T22 V22:X22 N25:P49">
    <cfRule type="cellIs" dxfId="227" priority="197" stopIfTrue="1" operator="between">
      <formula>#REF!</formula>
      <formula>0</formula>
    </cfRule>
  </conditionalFormatting>
  <conditionalFormatting sqref="N25:P25">
    <cfRule type="cellIs" dxfId="226" priority="611" stopIfTrue="1" operator="between">
      <formula>#REF!</formula>
      <formula>0</formula>
    </cfRule>
    <cfRule type="cellIs" dxfId="225" priority="610" stopIfTrue="1" operator="between">
      <formula>#REF!</formula>
      <formula>#REF!</formula>
    </cfRule>
  </conditionalFormatting>
  <conditionalFormatting sqref="N25:P28 N20:P23 R22:T22 V22:X22">
    <cfRule type="cellIs" dxfId="224" priority="454" stopIfTrue="1" operator="between">
      <formula>#REF!</formula>
      <formula>#REF!</formula>
    </cfRule>
  </conditionalFormatting>
  <conditionalFormatting sqref="N25:P50 N21:P23 R22:T22 V22:X22">
    <cfRule type="cellIs" dxfId="223" priority="196" stopIfTrue="1" operator="between">
      <formula>#REF!</formula>
      <formula>#REF!</formula>
    </cfRule>
  </conditionalFormatting>
  <conditionalFormatting sqref="N62:P67">
    <cfRule type="cellIs" dxfId="222" priority="21" stopIfTrue="1" operator="between">
      <formula>#REF!</formula>
      <formula>#REF!</formula>
    </cfRule>
  </conditionalFormatting>
  <conditionalFormatting sqref="N65:P65">
    <cfRule type="cellIs" dxfId="221" priority="22" stopIfTrue="1" operator="between">
      <formula>#REF!</formula>
      <formula>0</formula>
    </cfRule>
  </conditionalFormatting>
  <conditionalFormatting sqref="N67:P67">
    <cfRule type="cellIs" dxfId="220" priority="39" stopIfTrue="1" operator="between">
      <formula>#REF!</formula>
      <formula>0</formula>
    </cfRule>
  </conditionalFormatting>
  <conditionalFormatting sqref="N31:AL31">
    <cfRule type="cellIs" dxfId="219" priority="340" stopIfTrue="1" operator="between">
      <formula>#REF!</formula>
      <formula>#REF!</formula>
    </cfRule>
    <cfRule type="cellIs" dxfId="218" priority="347" stopIfTrue="1" operator="between">
      <formula>#REF!</formula>
      <formula>0</formula>
    </cfRule>
  </conditionalFormatting>
  <conditionalFormatting sqref="O4">
    <cfRule type="cellIs" dxfId="217" priority="606" stopIfTrue="1" operator="lessThan">
      <formula>0</formula>
    </cfRule>
  </conditionalFormatting>
  <conditionalFormatting sqref="O2:P7 N4:O4 N27:P60 N70:P65537 N68:P68 N2">
    <cfRule type="cellIs" dxfId="216" priority="601" stopIfTrue="1" operator="between">
      <formula>#REF!</formula>
      <formula>#REF!</formula>
    </cfRule>
  </conditionalFormatting>
  <conditionalFormatting sqref="O2:P7 O11:P18 O20:P23 S22:T22 W22:X22 O25:P31">
    <cfRule type="cellIs" dxfId="215" priority="540" stopIfTrue="1" operator="lessThan">
      <formula>0</formula>
    </cfRule>
  </conditionalFormatting>
  <conditionalFormatting sqref="O9:P9 P11:P23 T22 X22">
    <cfRule type="cellIs" dxfId="214" priority="618" stopIfTrue="1" operator="lessThan">
      <formula>0</formula>
    </cfRule>
  </conditionalFormatting>
  <conditionalFormatting sqref="O9:P10">
    <cfRule type="cellIs" dxfId="213" priority="52" stopIfTrue="1" operator="lessThan">
      <formula>0</formula>
    </cfRule>
    <cfRule type="cellIs" dxfId="212" priority="51" stopIfTrue="1" operator="between">
      <formula>#REF!</formula>
      <formula>0</formula>
    </cfRule>
    <cfRule type="cellIs" dxfId="211" priority="50" stopIfTrue="1" operator="between">
      <formula>#REF!</formula>
      <formula>#REF!</formula>
    </cfRule>
  </conditionalFormatting>
  <conditionalFormatting sqref="O11:P18 O20:P23 S22:T22 W22:X22 O25:P31 O2:P7">
    <cfRule type="cellIs" dxfId="210" priority="539" stopIfTrue="1" operator="between">
      <formula>#REF!</formula>
      <formula>0</formula>
    </cfRule>
  </conditionalFormatting>
  <conditionalFormatting sqref="O12:P12 O15:P15">
    <cfRule type="cellIs" dxfId="209" priority="630" stopIfTrue="1" operator="lessThan">
      <formula>0</formula>
    </cfRule>
  </conditionalFormatting>
  <conditionalFormatting sqref="O14:P14">
    <cfRule type="cellIs" dxfId="208" priority="72" stopIfTrue="1" operator="lessThan">
      <formula>0</formula>
    </cfRule>
  </conditionalFormatting>
  <conditionalFormatting sqref="O16:P16">
    <cfRule type="cellIs" dxfId="207" priority="300" stopIfTrue="1" operator="lessThan">
      <formula>0</formula>
    </cfRule>
  </conditionalFormatting>
  <conditionalFormatting sqref="O16:P18 O20:P23 S22:T22 W22:X22 O25:P26">
    <cfRule type="cellIs" dxfId="206" priority="309" stopIfTrue="1" operator="lessThan">
      <formula>0</formula>
    </cfRule>
  </conditionalFormatting>
  <conditionalFormatting sqref="O19:P19">
    <cfRule type="cellIs" dxfId="205" priority="5" stopIfTrue="1" operator="lessThan">
      <formula>0</formula>
    </cfRule>
    <cfRule type="cellIs" dxfId="204" priority="15" stopIfTrue="1" operator="between">
      <formula>#REF!</formula>
      <formula>0</formula>
    </cfRule>
    <cfRule type="cellIs" dxfId="203" priority="14" stopIfTrue="1" operator="between">
      <formula>#REF!</formula>
      <formula>#REF!</formula>
    </cfRule>
    <cfRule type="cellIs" dxfId="202" priority="13" stopIfTrue="1" operator="lessThan">
      <formula>0</formula>
    </cfRule>
    <cfRule type="cellIs" dxfId="201" priority="16" stopIfTrue="1" operator="lessThan">
      <formula>0</formula>
    </cfRule>
    <cfRule type="cellIs" dxfId="200" priority="10" stopIfTrue="1" operator="lessThan">
      <formula>0</formula>
    </cfRule>
  </conditionalFormatting>
  <conditionalFormatting sqref="O20:P23 S22:T22 W22:X22 O25:P28">
    <cfRule type="cellIs" dxfId="199" priority="459" stopIfTrue="1" operator="lessThan">
      <formula>0</formula>
    </cfRule>
  </conditionalFormatting>
  <conditionalFormatting sqref="O20:P23 S22:T22 W22:X22 O25:P31 O11:P18">
    <cfRule type="cellIs" dxfId="198" priority="538" stopIfTrue="1" operator="between">
      <formula>#REF!</formula>
      <formula>#REF!</formula>
    </cfRule>
  </conditionalFormatting>
  <conditionalFormatting sqref="O21:P23 S22:T22 W22:X22 O25:P49">
    <cfRule type="cellIs" dxfId="197" priority="201" stopIfTrue="1" operator="lessThan">
      <formula>0</formula>
    </cfRule>
  </conditionalFormatting>
  <conditionalFormatting sqref="O25:P25">
    <cfRule type="cellIs" dxfId="196" priority="615" stopIfTrue="1" operator="lessThan">
      <formula>0</formula>
    </cfRule>
  </conditionalFormatting>
  <conditionalFormatting sqref="O34:P34">
    <cfRule type="cellIs" dxfId="195" priority="267" stopIfTrue="1" operator="lessThan">
      <formula>0</formula>
    </cfRule>
  </conditionalFormatting>
  <conditionalFormatting sqref="O62:P68">
    <cfRule type="cellIs" dxfId="194" priority="2" stopIfTrue="1" operator="lessThan">
      <formula>0</formula>
    </cfRule>
  </conditionalFormatting>
  <conditionalFormatting sqref="P3:P5">
    <cfRule type="cellIs" dxfId="193" priority="609" stopIfTrue="1" operator="lessThan">
      <formula>0</formula>
    </cfRule>
    <cfRule type="cellIs" dxfId="192" priority="607" stopIfTrue="1" operator="between">
      <formula>#REF!</formula>
      <formula>#REF!</formula>
    </cfRule>
    <cfRule type="cellIs" dxfId="191" priority="608" stopIfTrue="1" operator="between">
      <formula>#REF!</formula>
      <formula>0</formula>
    </cfRule>
  </conditionalFormatting>
  <conditionalFormatting sqref="P8">
    <cfRule type="cellIs" dxfId="190" priority="28" stopIfTrue="1" operator="between">
      <formula>#REF!</formula>
      <formula>0</formula>
    </cfRule>
    <cfRule type="cellIs" dxfId="189" priority="27" stopIfTrue="1" operator="between">
      <formula>#REF!</formula>
      <formula>#REF!</formula>
    </cfRule>
    <cfRule type="cellIs" dxfId="188" priority="32" stopIfTrue="1" operator="lessThan">
      <formula>0</formula>
    </cfRule>
    <cfRule type="cellIs" dxfId="187" priority="31" stopIfTrue="1" operator="between">
      <formula>#REF!</formula>
      <formula>0</formula>
    </cfRule>
    <cfRule type="cellIs" dxfId="186" priority="30" stopIfTrue="1" operator="between">
      <formula>#REF!</formula>
      <formula>#REF!</formula>
    </cfRule>
    <cfRule type="cellIs" dxfId="185" priority="29" stopIfTrue="1" operator="lessThan">
      <formula>0</formula>
    </cfRule>
  </conditionalFormatting>
  <conditionalFormatting sqref="P10">
    <cfRule type="cellIs" dxfId="184" priority="55" stopIfTrue="1" operator="lessThan">
      <formula>0</formula>
    </cfRule>
    <cfRule type="cellIs" dxfId="183" priority="54" stopIfTrue="1" operator="between">
      <formula>#REF!</formula>
      <formula>0</formula>
    </cfRule>
    <cfRule type="cellIs" dxfId="182" priority="53" stopIfTrue="1" operator="between">
      <formula>#REF!</formula>
      <formula>#REF!</formula>
    </cfRule>
  </conditionalFormatting>
  <conditionalFormatting sqref="P11:P23 T22 X22 N9:P9">
    <cfRule type="cellIs" dxfId="181" priority="616" stopIfTrue="1" operator="between">
      <formula>#REF!</formula>
      <formula>#REF!</formula>
    </cfRule>
  </conditionalFormatting>
  <conditionalFormatting sqref="Q26:R26">
    <cfRule type="cellIs" dxfId="180" priority="230" stopIfTrue="1" operator="between">
      <formula>#REF!</formula>
      <formula>0</formula>
    </cfRule>
    <cfRule type="cellIs" dxfId="179" priority="229" stopIfTrue="1" operator="between">
      <formula>#REF!</formula>
      <formula>#REF!</formula>
    </cfRule>
    <cfRule type="cellIs" dxfId="178" priority="231" stopIfTrue="1" operator="lessThan">
      <formula>0</formula>
    </cfRule>
  </conditionalFormatting>
  <conditionalFormatting sqref="Z30">
    <cfRule type="cellIs" dxfId="177" priority="573" stopIfTrue="1" operator="lessThan">
      <formula>0</formula>
    </cfRule>
  </conditionalFormatting>
  <conditionalFormatting sqref="Z30:AB30">
    <cfRule type="cellIs" dxfId="176" priority="572" stopIfTrue="1" operator="between">
      <formula>#REF!</formula>
      <formula>0</formula>
    </cfRule>
    <cfRule type="cellIs" dxfId="175" priority="571" stopIfTrue="1" operator="between">
      <formula>#REF!</formula>
      <formula>#REF!</formula>
    </cfRule>
  </conditionalFormatting>
  <conditionalFormatting sqref="AA30:AB30">
    <cfRule type="cellIs" dxfId="174" priority="576" stopIfTrue="1" operator="lessThan">
      <formula>0</formula>
    </cfRule>
  </conditionalFormatting>
  <conditionalFormatting sqref="AJ22">
    <cfRule type="cellIs" dxfId="173" priority="117" stopIfTrue="1" operator="lessThan">
      <formula>0</formula>
    </cfRule>
  </conditionalFormatting>
  <conditionalFormatting sqref="AJ31">
    <cfRule type="cellIs" dxfId="172" priority="342" stopIfTrue="1" operator="lessThan">
      <formula>0</formula>
    </cfRule>
  </conditionalFormatting>
  <conditionalFormatting sqref="AJ34">
    <cfRule type="cellIs" dxfId="171" priority="253" stopIfTrue="1" operator="between">
      <formula>#REF!</formula>
      <formula>#REF!</formula>
    </cfRule>
    <cfRule type="cellIs" dxfId="170" priority="254" stopIfTrue="1" operator="between">
      <formula>#REF!</formula>
      <formula>0</formula>
    </cfRule>
    <cfRule type="cellIs" dxfId="169" priority="255" stopIfTrue="1" operator="lessThan">
      <formula>0</formula>
    </cfRule>
  </conditionalFormatting>
  <conditionalFormatting sqref="AJ22:AK22">
    <cfRule type="cellIs" dxfId="168" priority="115" stopIfTrue="1" operator="between">
      <formula>#REF!</formula>
      <formula>#REF!</formula>
    </cfRule>
    <cfRule type="cellIs" dxfId="167" priority="116" stopIfTrue="1" operator="between">
      <formula>#REF!</formula>
      <formula>0</formula>
    </cfRule>
  </conditionalFormatting>
  <conditionalFormatting sqref="AJ26:AK26">
    <cfRule type="cellIs" dxfId="166" priority="225" stopIfTrue="1" operator="lessThan">
      <formula>0</formula>
    </cfRule>
    <cfRule type="cellIs" dxfId="165" priority="224" stopIfTrue="1" operator="between">
      <formula>#REF!</formula>
      <formula>0</formula>
    </cfRule>
    <cfRule type="cellIs" dxfId="164" priority="223" stopIfTrue="1" operator="between">
      <formula>#REF!</formula>
      <formula>#REF!</formula>
    </cfRule>
  </conditionalFormatting>
  <conditionalFormatting sqref="AJ31:AK31">
    <cfRule type="cellIs" dxfId="163" priority="341" stopIfTrue="1" operator="between">
      <formula>#REF!</formula>
      <formula>0</formula>
    </cfRule>
  </conditionalFormatting>
  <conditionalFormatting sqref="AJ28:AL28">
    <cfRule type="cellIs" dxfId="162" priority="331" stopIfTrue="1" operator="between">
      <formula>#REF!</formula>
      <formula>#REF!</formula>
    </cfRule>
    <cfRule type="cellIs" dxfId="161" priority="332" stopIfTrue="1" operator="between">
      <formula>#REF!</formula>
      <formula>0</formula>
    </cfRule>
    <cfRule type="cellIs" dxfId="160" priority="333" stopIfTrue="1" operator="lessThan">
      <formula>0</formula>
    </cfRule>
  </conditionalFormatting>
  <conditionalFormatting sqref="AK22">
    <cfRule type="cellIs" dxfId="159" priority="120" stopIfTrue="1" operator="lessThan">
      <formula>0</formula>
    </cfRule>
  </conditionalFormatting>
  <conditionalFormatting sqref="AK31">
    <cfRule type="cellIs" dxfId="158" priority="345" stopIfTrue="1" operator="lessThan">
      <formula>0</formula>
    </cfRule>
  </conditionalFormatting>
  <conditionalFormatting sqref="AK29:AL34">
    <cfRule type="cellIs" dxfId="157" priority="256" stopIfTrue="1" operator="between">
      <formula>#REF!</formula>
      <formula>#REF!</formula>
    </cfRule>
    <cfRule type="cellIs" dxfId="156" priority="257" stopIfTrue="1" operator="between">
      <formula>#REF!</formula>
      <formula>0</formula>
    </cfRule>
    <cfRule type="cellIs" dxfId="155" priority="258" stopIfTrue="1" operator="lessThan">
      <formula>0</formula>
    </cfRule>
  </conditionalFormatting>
  <conditionalFormatting sqref="AL31">
    <cfRule type="cellIs" dxfId="154" priority="348"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45" zoomScale="60" zoomScaleNormal="50" zoomScalePageLayoutView="60" workbookViewId="0">
      <selection activeCell="O41" sqref="O41"/>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79</v>
      </c>
    </row>
    <row r="2" spans="1:26" ht="17.25" customHeight="1">
      <c r="A2" s="13"/>
      <c r="B2" s="17" t="s">
        <v>80</v>
      </c>
      <c r="C2" s="929" t="s">
        <v>81</v>
      </c>
      <c r="D2" s="18" t="s">
        <v>82</v>
      </c>
      <c r="E2" s="937">
        <v>45267</v>
      </c>
      <c r="G2" s="19"/>
      <c r="H2" s="16"/>
      <c r="I2" s="102"/>
      <c r="J2" s="102"/>
      <c r="K2" s="15"/>
      <c r="L2" s="15"/>
      <c r="M2" s="16"/>
      <c r="N2" s="103"/>
      <c r="O2" s="104"/>
      <c r="P2" s="103"/>
      <c r="Q2" s="217"/>
      <c r="R2" s="15"/>
    </row>
    <row r="3" spans="1:26">
      <c r="A3" s="13"/>
      <c r="B3" s="20" t="s">
        <v>83</v>
      </c>
      <c r="C3" s="930"/>
      <c r="D3" s="21" t="s">
        <v>84</v>
      </c>
      <c r="E3" s="938"/>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85</v>
      </c>
      <c r="C5" s="23"/>
      <c r="D5" s="24"/>
      <c r="E5" s="25"/>
      <c r="F5" s="25"/>
      <c r="G5" s="25"/>
      <c r="H5" s="26"/>
      <c r="I5" s="105"/>
      <c r="J5" s="105"/>
      <c r="K5" s="25"/>
      <c r="L5" s="25"/>
      <c r="M5" s="26"/>
      <c r="N5" s="106"/>
      <c r="O5" s="107"/>
      <c r="P5" s="106"/>
      <c r="Q5" s="218"/>
      <c r="R5" s="219" t="s">
        <v>86</v>
      </c>
      <c r="S5" s="25"/>
    </row>
    <row r="6" spans="1:26" ht="18" customHeight="1">
      <c r="A6" s="22"/>
      <c r="B6" s="23" t="s">
        <v>87</v>
      </c>
      <c r="C6" s="23"/>
      <c r="D6" s="24"/>
      <c r="E6" s="25"/>
      <c r="F6" s="25"/>
      <c r="G6" s="25"/>
      <c r="H6" s="26"/>
      <c r="I6" s="105"/>
      <c r="J6" s="105"/>
      <c r="K6" s="25"/>
      <c r="L6" s="25"/>
      <c r="M6" s="26"/>
      <c r="N6" s="106"/>
      <c r="O6" s="107"/>
      <c r="P6" s="106"/>
      <c r="Q6" s="218"/>
      <c r="R6" s="220" t="s">
        <v>88</v>
      </c>
      <c r="S6" s="25"/>
    </row>
    <row r="7" spans="1:26" ht="15" customHeight="1">
      <c r="A7" s="22"/>
      <c r="B7" s="27"/>
      <c r="C7" s="23" t="s">
        <v>89</v>
      </c>
      <c r="D7" s="27"/>
      <c r="E7" s="25"/>
      <c r="F7" s="25"/>
      <c r="G7" s="25"/>
      <c r="H7" s="26"/>
      <c r="I7" s="105"/>
      <c r="J7" s="105"/>
      <c r="K7" s="25"/>
      <c r="L7" s="25"/>
      <c r="M7" s="26"/>
      <c r="N7" s="106"/>
      <c r="O7" s="107"/>
      <c r="P7" s="106"/>
      <c r="Q7" s="218"/>
      <c r="R7" s="25"/>
      <c r="S7" s="25"/>
    </row>
    <row r="8" spans="1:26" ht="18.75" customHeight="1">
      <c r="A8" s="22"/>
      <c r="B8" s="28"/>
      <c r="C8" s="23" t="s">
        <v>90</v>
      </c>
      <c r="D8" s="24"/>
      <c r="E8" s="25"/>
      <c r="F8" s="25"/>
      <c r="G8" s="25"/>
      <c r="H8" s="26"/>
      <c r="I8" s="105"/>
      <c r="J8" s="105"/>
      <c r="K8" s="25"/>
      <c r="L8" s="25"/>
      <c r="M8" s="26"/>
      <c r="N8" s="106"/>
      <c r="O8" s="107"/>
      <c r="P8" s="106"/>
      <c r="Q8" s="218"/>
      <c r="R8" s="25"/>
      <c r="S8" s="25"/>
    </row>
    <row r="9" spans="1:26" ht="30" customHeight="1">
      <c r="A9" s="22"/>
      <c r="B9" s="27"/>
      <c r="C9" s="27"/>
      <c r="D9" s="28"/>
      <c r="E9" s="954" t="s">
        <v>91</v>
      </c>
      <c r="F9" s="955"/>
      <c r="G9" s="955"/>
      <c r="H9" s="955"/>
      <c r="I9" s="956" t="s">
        <v>92</v>
      </c>
      <c r="J9" s="957"/>
      <c r="K9" s="957"/>
      <c r="L9" s="957"/>
      <c r="M9" s="958" t="s">
        <v>93</v>
      </c>
      <c r="N9" s="959"/>
      <c r="O9" s="959"/>
      <c r="P9" s="959"/>
      <c r="Q9" s="960"/>
      <c r="R9" s="221"/>
      <c r="S9" s="25"/>
    </row>
    <row r="10" spans="1:26" ht="54.75" customHeight="1">
      <c r="A10" s="22"/>
      <c r="B10" s="29" t="s">
        <v>94</v>
      </c>
      <c r="C10" s="30" t="s">
        <v>95</v>
      </c>
      <c r="D10" s="30" t="s">
        <v>96</v>
      </c>
      <c r="E10" s="31" t="s">
        <v>97</v>
      </c>
      <c r="F10" s="32" t="s">
        <v>98</v>
      </c>
      <c r="G10" s="31" t="s">
        <v>99</v>
      </c>
      <c r="H10" s="33" t="s">
        <v>100</v>
      </c>
      <c r="I10" s="108" t="s">
        <v>101</v>
      </c>
      <c r="J10" s="32" t="s">
        <v>98</v>
      </c>
      <c r="K10" s="109" t="s">
        <v>100</v>
      </c>
      <c r="L10" s="33" t="s">
        <v>102</v>
      </c>
      <c r="M10" s="110" t="s">
        <v>101</v>
      </c>
      <c r="N10" s="961" t="s">
        <v>103</v>
      </c>
      <c r="O10" s="962"/>
      <c r="P10" s="963" t="s">
        <v>104</v>
      </c>
      <c r="Q10" s="964"/>
      <c r="R10" s="222" t="s">
        <v>105</v>
      </c>
      <c r="S10" s="25"/>
    </row>
    <row r="11" spans="1:26" ht="38.25">
      <c r="A11" s="22"/>
      <c r="B11" s="34" t="s">
        <v>106</v>
      </c>
      <c r="C11" s="35" t="s">
        <v>107</v>
      </c>
      <c r="D11" s="36" t="s">
        <v>108</v>
      </c>
      <c r="E11" s="37" t="s">
        <v>109</v>
      </c>
      <c r="F11" s="37" t="s">
        <v>110</v>
      </c>
      <c r="G11" s="37" t="s">
        <v>111</v>
      </c>
      <c r="H11" s="38" t="s">
        <v>112</v>
      </c>
      <c r="I11" s="111" t="s">
        <v>113</v>
      </c>
      <c r="J11" s="37" t="s">
        <v>114</v>
      </c>
      <c r="K11" s="112" t="s">
        <v>112</v>
      </c>
      <c r="L11" s="38" t="s">
        <v>115</v>
      </c>
      <c r="M11" s="113" t="s">
        <v>113</v>
      </c>
      <c r="N11" s="114" t="s">
        <v>116</v>
      </c>
      <c r="O11" s="115" t="s">
        <v>117</v>
      </c>
      <c r="P11" s="114" t="s">
        <v>116</v>
      </c>
      <c r="Q11" s="223" t="s">
        <v>118</v>
      </c>
      <c r="R11" s="224" t="s">
        <v>119</v>
      </c>
      <c r="S11" s="25"/>
    </row>
    <row r="12" spans="1:26" ht="23.25" customHeight="1">
      <c r="A12" s="22"/>
      <c r="B12" s="39"/>
      <c r="C12" s="39"/>
      <c r="D12" s="931">
        <f>4917.3+1.4</f>
        <v>4918.7</v>
      </c>
      <c r="E12" s="939" t="s">
        <v>120</v>
      </c>
      <c r="F12" s="40"/>
      <c r="G12" s="41"/>
      <c r="H12" s="42"/>
      <c r="I12" s="116"/>
      <c r="J12" s="117"/>
      <c r="K12" s="117"/>
      <c r="L12" s="118" t="s">
        <v>121</v>
      </c>
      <c r="M12" s="924" t="s">
        <v>122</v>
      </c>
      <c r="N12" s="925"/>
      <c r="O12" s="925"/>
      <c r="P12" s="925"/>
      <c r="Q12" s="926"/>
      <c r="R12" s="225"/>
      <c r="S12" s="25"/>
      <c r="T12" s="226" t="str">
        <f ca="1">IF(O12="","",(O12-TODAY()))</f>
        <v/>
      </c>
      <c r="U12" s="227"/>
    </row>
    <row r="13" spans="1:26" ht="18" customHeight="1">
      <c r="A13" s="22"/>
      <c r="B13" s="43"/>
      <c r="C13" s="43"/>
      <c r="D13" s="932"/>
      <c r="E13" s="940"/>
      <c r="F13" s="45"/>
      <c r="G13" s="46"/>
      <c r="H13" s="47"/>
      <c r="I13" s="119"/>
      <c r="J13" s="120"/>
      <c r="K13" s="120"/>
      <c r="L13" s="121"/>
      <c r="M13" s="122" t="s">
        <v>123</v>
      </c>
      <c r="N13" s="123">
        <f>4899.6+25</f>
        <v>4924.6000000000004</v>
      </c>
      <c r="O13" s="124"/>
      <c r="P13" s="125">
        <f>N13-D12</f>
        <v>5.9000000000005457</v>
      </c>
      <c r="Q13" s="228"/>
      <c r="R13" s="60" t="s">
        <v>124</v>
      </c>
      <c r="S13" s="25"/>
      <c r="T13" s="226"/>
      <c r="U13" s="227"/>
      <c r="Z13" s="274"/>
    </row>
    <row r="14" spans="1:26" ht="18" customHeight="1">
      <c r="A14" s="22"/>
      <c r="B14" s="43"/>
      <c r="C14" s="43"/>
      <c r="D14" s="932"/>
      <c r="E14" s="940"/>
      <c r="F14" s="45"/>
      <c r="G14" s="46"/>
      <c r="H14" s="47"/>
      <c r="I14" s="119"/>
      <c r="J14" s="120"/>
      <c r="K14" s="120"/>
      <c r="L14" s="121"/>
      <c r="M14" s="126" t="s">
        <v>125</v>
      </c>
      <c r="N14" s="127">
        <f>4875.1+50</f>
        <v>4925.1000000000004</v>
      </c>
      <c r="O14" s="128"/>
      <c r="P14" s="129">
        <f>N14-D12</f>
        <v>6.4000000000005457</v>
      </c>
      <c r="Q14" s="229"/>
      <c r="R14" s="230" t="s">
        <v>126</v>
      </c>
      <c r="S14" s="25"/>
      <c r="T14" s="226"/>
      <c r="U14" s="227"/>
    </row>
    <row r="15" spans="1:26" ht="18" customHeight="1">
      <c r="A15" s="22"/>
      <c r="B15" s="43"/>
      <c r="C15" s="43"/>
      <c r="D15" s="932"/>
      <c r="E15" s="940"/>
      <c r="F15" s="45"/>
      <c r="G15" s="48"/>
      <c r="H15" s="47"/>
      <c r="I15" s="119"/>
      <c r="J15" s="120"/>
      <c r="K15" s="120"/>
      <c r="L15" s="121"/>
      <c r="M15" s="126" t="s">
        <v>127</v>
      </c>
      <c r="N15" s="127">
        <f>4875.1+100</f>
        <v>4975.1000000000004</v>
      </c>
      <c r="O15" s="128"/>
      <c r="P15" s="127">
        <f>N15-D12</f>
        <v>56.400000000000546</v>
      </c>
      <c r="Q15" s="231"/>
      <c r="R15" s="232" t="s">
        <v>128</v>
      </c>
      <c r="S15" s="25"/>
      <c r="T15" s="226"/>
      <c r="U15" s="227"/>
    </row>
    <row r="16" spans="1:26" ht="18" customHeight="1">
      <c r="A16" s="22"/>
      <c r="B16" s="43"/>
      <c r="C16" s="43"/>
      <c r="D16" s="932"/>
      <c r="E16" s="940"/>
      <c r="F16" s="45"/>
      <c r="G16" s="48"/>
      <c r="H16" s="47"/>
      <c r="I16" s="119"/>
      <c r="J16" s="120"/>
      <c r="K16" s="120"/>
      <c r="L16" s="121" t="s">
        <v>24</v>
      </c>
      <c r="M16" s="126" t="s">
        <v>129</v>
      </c>
      <c r="N16" s="127">
        <f>4781.1+150</f>
        <v>4931.1000000000004</v>
      </c>
      <c r="O16" s="128"/>
      <c r="P16" s="130">
        <f>N16-D12</f>
        <v>12.400000000000546</v>
      </c>
      <c r="Q16" s="231"/>
      <c r="R16" s="233"/>
      <c r="S16" s="25"/>
      <c r="T16" s="226"/>
      <c r="U16" s="227"/>
    </row>
    <row r="17" spans="1:26" ht="18" customHeight="1">
      <c r="A17" s="22"/>
      <c r="B17" s="43"/>
      <c r="C17" s="43"/>
      <c r="D17" s="932"/>
      <c r="E17" s="940"/>
      <c r="F17" s="45"/>
      <c r="G17" s="49"/>
      <c r="H17" s="47"/>
      <c r="I17" s="119"/>
      <c r="J17" s="120"/>
      <c r="K17" s="120"/>
      <c r="L17" s="121"/>
      <c r="M17" s="131" t="s">
        <v>130</v>
      </c>
      <c r="N17" s="132"/>
      <c r="O17" s="133">
        <v>45296</v>
      </c>
      <c r="P17" s="134"/>
      <c r="Q17" s="234">
        <f>O17-E2</f>
        <v>29</v>
      </c>
      <c r="R17" s="235" t="s">
        <v>131</v>
      </c>
      <c r="S17" s="25"/>
      <c r="T17" s="226"/>
      <c r="U17" s="227"/>
    </row>
    <row r="18" spans="1:26" ht="18" customHeight="1">
      <c r="A18" s="22"/>
      <c r="B18" s="43"/>
      <c r="C18" s="43"/>
      <c r="D18" s="932"/>
      <c r="E18" s="940"/>
      <c r="F18" s="50"/>
      <c r="G18" s="49"/>
      <c r="H18" s="51"/>
      <c r="I18" s="119"/>
      <c r="J18" s="120"/>
      <c r="K18" s="120"/>
      <c r="L18" s="121"/>
      <c r="M18" s="135" t="s">
        <v>132</v>
      </c>
      <c r="N18" s="136"/>
      <c r="O18" s="137">
        <v>45315</v>
      </c>
      <c r="P18" s="138"/>
      <c r="Q18" s="236">
        <f>O18-E2</f>
        <v>48</v>
      </c>
      <c r="R18" s="775" t="s">
        <v>133</v>
      </c>
      <c r="S18" s="25"/>
      <c r="T18" s="226" t="str">
        <f ca="1">IF(O14="","",(O14-TODAY()))</f>
        <v/>
      </c>
      <c r="U18" s="227"/>
      <c r="Z18" s="5"/>
    </row>
    <row r="19" spans="1:26" ht="18" customHeight="1">
      <c r="A19" s="22"/>
      <c r="B19" s="43"/>
      <c r="C19" s="43"/>
      <c r="D19" s="932"/>
      <c r="E19" s="940"/>
      <c r="F19" s="45"/>
      <c r="G19" s="49"/>
      <c r="H19" s="52"/>
      <c r="I19" s="119"/>
      <c r="J19" s="120"/>
      <c r="K19" s="120"/>
      <c r="L19" s="121"/>
      <c r="M19" s="135" t="s">
        <v>134</v>
      </c>
      <c r="N19" s="136"/>
      <c r="O19" s="137">
        <v>45275</v>
      </c>
      <c r="P19" s="138"/>
      <c r="Q19" s="238">
        <f>O19-E2</f>
        <v>8</v>
      </c>
      <c r="R19" s="407" t="s">
        <v>135</v>
      </c>
      <c r="S19" s="25"/>
      <c r="T19" s="226"/>
      <c r="U19" s="227"/>
      <c r="Z19" s="5"/>
    </row>
    <row r="20" spans="1:26" ht="18" customHeight="1">
      <c r="A20" s="22"/>
      <c r="B20" s="43"/>
      <c r="C20" s="43"/>
      <c r="D20" s="932"/>
      <c r="E20" s="940"/>
      <c r="F20" s="45"/>
      <c r="G20" s="49"/>
      <c r="H20" s="47"/>
      <c r="I20" s="119"/>
      <c r="J20" s="120"/>
      <c r="K20" s="120"/>
      <c r="L20" s="121"/>
      <c r="M20" s="122" t="s">
        <v>136</v>
      </c>
      <c r="N20" s="139"/>
      <c r="O20" s="137" t="s">
        <v>137</v>
      </c>
      <c r="P20" s="138"/>
      <c r="Q20" s="238" t="s">
        <v>137</v>
      </c>
      <c r="R20" s="407" t="s">
        <v>138</v>
      </c>
      <c r="S20" s="25"/>
      <c r="T20" s="226"/>
      <c r="U20" s="227"/>
      <c r="Z20" s="5"/>
    </row>
    <row r="21" spans="1:26" ht="18" customHeight="1">
      <c r="A21" s="22"/>
      <c r="B21" s="43"/>
      <c r="C21" s="43"/>
      <c r="D21" s="932"/>
      <c r="E21" s="940"/>
      <c r="F21" s="45"/>
      <c r="G21" s="49"/>
      <c r="H21" s="47"/>
      <c r="I21" s="119"/>
      <c r="J21" s="120"/>
      <c r="K21" s="120"/>
      <c r="L21" s="121"/>
      <c r="M21" s="141" t="s">
        <v>139</v>
      </c>
      <c r="N21" s="142"/>
      <c r="O21" s="143">
        <v>45287</v>
      </c>
      <c r="P21" s="142"/>
      <c r="Q21" s="776">
        <f>O21-E2</f>
        <v>20</v>
      </c>
      <c r="R21" s="771" t="s">
        <v>140</v>
      </c>
      <c r="S21" s="25"/>
      <c r="T21" s="226"/>
      <c r="U21" s="227"/>
      <c r="Z21" s="5"/>
    </row>
    <row r="22" spans="1:26" ht="18" customHeight="1">
      <c r="A22" s="22"/>
      <c r="B22" s="43"/>
      <c r="C22" s="43"/>
      <c r="D22" s="932"/>
      <c r="E22" s="940"/>
      <c r="F22" s="45"/>
      <c r="G22" s="49"/>
      <c r="H22" s="47"/>
      <c r="I22" s="119"/>
      <c r="J22" s="120"/>
      <c r="K22" s="120"/>
      <c r="L22" s="121"/>
      <c r="M22" s="144"/>
      <c r="N22" s="145"/>
      <c r="O22" s="146" t="s">
        <v>141</v>
      </c>
      <c r="P22" s="145"/>
      <c r="Q22" s="241"/>
      <c r="R22" s="242"/>
      <c r="S22" s="25"/>
      <c r="T22" s="226"/>
      <c r="U22" s="227"/>
      <c r="Z22" s="5"/>
    </row>
    <row r="23" spans="1:26" ht="21.75" customHeight="1">
      <c r="A23" s="22"/>
      <c r="B23" s="43"/>
      <c r="C23" s="43"/>
      <c r="D23" s="932"/>
      <c r="E23" s="940"/>
      <c r="F23" s="45"/>
      <c r="G23" s="46"/>
      <c r="H23" s="47"/>
      <c r="I23" s="119"/>
      <c r="J23" s="120"/>
      <c r="K23" s="120"/>
      <c r="L23" s="121"/>
      <c r="M23" s="135" t="s">
        <v>142</v>
      </c>
      <c r="N23" s="127">
        <f>4875.1+50</f>
        <v>4925.1000000000004</v>
      </c>
      <c r="O23" s="147">
        <v>45305</v>
      </c>
      <c r="P23" s="148">
        <f>N23-D12</f>
        <v>6.4000000000005457</v>
      </c>
      <c r="Q23" s="238">
        <f>O23-E2</f>
        <v>38</v>
      </c>
      <c r="R23" s="243" t="s">
        <v>143</v>
      </c>
      <c r="S23" s="25"/>
      <c r="T23" s="226"/>
      <c r="U23" s="227"/>
      <c r="Z23" s="5"/>
    </row>
    <row r="24" spans="1:26" ht="18" customHeight="1">
      <c r="A24" s="22"/>
      <c r="B24" s="53" t="s">
        <v>144</v>
      </c>
      <c r="C24" s="43"/>
      <c r="D24" s="932"/>
      <c r="E24" s="940"/>
      <c r="F24" s="45"/>
      <c r="G24" s="46"/>
      <c r="H24" s="47"/>
      <c r="I24" s="119"/>
      <c r="J24" s="120"/>
      <c r="K24" s="120"/>
      <c r="L24" s="121"/>
      <c r="M24" s="135" t="s">
        <v>145</v>
      </c>
      <c r="N24" s="149"/>
      <c r="O24" s="147">
        <v>45274</v>
      </c>
      <c r="P24" s="149"/>
      <c r="Q24" s="244">
        <f>O24-E2</f>
        <v>7</v>
      </c>
      <c r="R24" s="245" t="s">
        <v>128</v>
      </c>
      <c r="S24" s="25"/>
      <c r="T24" s="226"/>
      <c r="U24" s="227"/>
      <c r="Z24" s="5"/>
    </row>
    <row r="25" spans="1:26" ht="18" customHeight="1">
      <c r="A25" s="22"/>
      <c r="B25" s="54">
        <v>31307</v>
      </c>
      <c r="C25" s="43"/>
      <c r="D25" s="932"/>
      <c r="E25" s="940"/>
      <c r="F25" s="45"/>
      <c r="G25" s="46"/>
      <c r="H25" s="47"/>
      <c r="I25" s="119"/>
      <c r="J25" s="120"/>
      <c r="K25" s="120"/>
      <c r="L25" s="121"/>
      <c r="M25" s="135" t="s">
        <v>146</v>
      </c>
      <c r="N25" s="136"/>
      <c r="O25" s="147">
        <v>45327</v>
      </c>
      <c r="P25" s="136"/>
      <c r="Q25" s="238">
        <f>O25-E2</f>
        <v>60</v>
      </c>
      <c r="R25" s="246"/>
      <c r="S25" s="25"/>
      <c r="T25" s="226"/>
      <c r="U25" s="227"/>
      <c r="Z25" s="5"/>
    </row>
    <row r="26" spans="1:26" ht="18" customHeight="1">
      <c r="A26" s="22"/>
      <c r="B26" s="55"/>
      <c r="C26" s="43"/>
      <c r="D26" s="932"/>
      <c r="E26" s="940"/>
      <c r="F26" s="56"/>
      <c r="G26" s="57"/>
      <c r="H26" s="58"/>
      <c r="I26" s="119"/>
      <c r="J26" s="120"/>
      <c r="K26" s="120"/>
      <c r="L26" s="121"/>
      <c r="M26" s="150" t="s">
        <v>147</v>
      </c>
      <c r="N26" s="136"/>
      <c r="O26" s="147">
        <v>45364</v>
      </c>
      <c r="P26" s="151"/>
      <c r="Q26" s="238">
        <f>O26-E2</f>
        <v>97</v>
      </c>
      <c r="R26" s="246"/>
      <c r="S26" s="25"/>
      <c r="T26" s="226"/>
      <c r="U26" s="227"/>
      <c r="Z26" s="5"/>
    </row>
    <row r="27" spans="1:26" ht="18" customHeight="1">
      <c r="A27" s="22"/>
      <c r="B27" s="55"/>
      <c r="C27" s="43"/>
      <c r="D27" s="932"/>
      <c r="E27" s="940"/>
      <c r="F27" s="45"/>
      <c r="G27" s="59"/>
      <c r="H27" s="47"/>
      <c r="I27" s="119"/>
      <c r="J27" s="120"/>
      <c r="K27" s="120"/>
      <c r="L27" s="121"/>
      <c r="M27" s="150" t="s">
        <v>148</v>
      </c>
      <c r="N27" s="152"/>
      <c r="O27" s="147">
        <v>45364</v>
      </c>
      <c r="P27" s="151"/>
      <c r="Q27" s="238">
        <f>O27-E2</f>
        <v>97</v>
      </c>
      <c r="R27" s="248" t="s">
        <v>149</v>
      </c>
      <c r="S27" s="25"/>
      <c r="T27" s="226"/>
      <c r="U27" s="227"/>
      <c r="Z27" s="5"/>
    </row>
    <row r="28" spans="1:26" ht="18" customHeight="1">
      <c r="A28" s="22"/>
      <c r="B28" s="55"/>
      <c r="C28" s="43"/>
      <c r="D28" s="932"/>
      <c r="E28" s="940"/>
      <c r="F28" s="45"/>
      <c r="G28" s="46"/>
      <c r="H28" s="58"/>
      <c r="I28" s="119"/>
      <c r="J28" s="120"/>
      <c r="K28" s="120"/>
      <c r="L28" s="121"/>
      <c r="M28" s="135" t="s">
        <v>272</v>
      </c>
      <c r="N28" s="148">
        <v>5175.1000000000004</v>
      </c>
      <c r="O28" s="154"/>
      <c r="P28" s="130">
        <f>N28-D12</f>
        <v>256.40000000000055</v>
      </c>
      <c r="Q28" s="249"/>
      <c r="R28" s="63" t="s">
        <v>128</v>
      </c>
      <c r="S28" s="25"/>
      <c r="T28" s="226"/>
      <c r="U28" s="227"/>
      <c r="Z28" s="5"/>
    </row>
    <row r="29" spans="1:26" ht="18" customHeight="1">
      <c r="A29" s="22"/>
      <c r="B29" s="55"/>
      <c r="C29" s="43"/>
      <c r="D29" s="932"/>
      <c r="E29" s="940"/>
      <c r="F29" s="56"/>
      <c r="G29" s="60"/>
      <c r="H29" s="61"/>
      <c r="I29" s="155"/>
      <c r="J29" s="156"/>
      <c r="K29" s="64"/>
      <c r="L29" s="121"/>
      <c r="M29" s="135" t="s">
        <v>150</v>
      </c>
      <c r="N29" s="148">
        <f>4781.1+150</f>
        <v>4931.1000000000004</v>
      </c>
      <c r="O29" s="147">
        <v>45553</v>
      </c>
      <c r="P29" s="130">
        <f>N29-D12</f>
        <v>12.400000000000546</v>
      </c>
      <c r="Q29" s="238">
        <f>O29-E2</f>
        <v>286</v>
      </c>
      <c r="R29" s="255" t="s">
        <v>151</v>
      </c>
      <c r="S29" s="25"/>
      <c r="T29" s="226"/>
      <c r="U29" s="227"/>
    </row>
    <row r="30" spans="1:26" ht="18" customHeight="1">
      <c r="A30" s="22"/>
      <c r="B30" s="62" t="s">
        <v>152</v>
      </c>
      <c r="C30" s="55"/>
      <c r="D30" s="932"/>
      <c r="E30" s="940"/>
      <c r="F30" s="45"/>
      <c r="G30" s="63"/>
      <c r="H30" s="47"/>
      <c r="I30" s="155"/>
      <c r="J30" s="120"/>
      <c r="K30" s="120"/>
      <c r="L30" s="121"/>
      <c r="M30" s="135" t="s">
        <v>153</v>
      </c>
      <c r="N30" s="148">
        <f>4790.1+300</f>
        <v>5090.1000000000004</v>
      </c>
      <c r="O30" s="147">
        <v>45372</v>
      </c>
      <c r="P30" s="148">
        <f>N30-D12</f>
        <v>171.40000000000055</v>
      </c>
      <c r="Q30" s="250">
        <f>O30-E2</f>
        <v>105</v>
      </c>
      <c r="R30" s="755" t="s">
        <v>154</v>
      </c>
      <c r="S30" s="25"/>
      <c r="T30" s="226"/>
      <c r="U30" s="227"/>
    </row>
    <row r="31" spans="1:26" ht="18" customHeight="1">
      <c r="A31" s="22"/>
      <c r="B31" s="62" t="s">
        <v>155</v>
      </c>
      <c r="C31" s="55"/>
      <c r="D31" s="932"/>
      <c r="E31" s="940"/>
      <c r="F31" s="45"/>
      <c r="G31" s="46"/>
      <c r="H31" s="64"/>
      <c r="I31" s="155"/>
      <c r="J31" s="120"/>
      <c r="K31" s="120"/>
      <c r="L31" s="121"/>
      <c r="M31" s="126" t="s">
        <v>156</v>
      </c>
      <c r="N31" s="127">
        <f>4767.7+200</f>
        <v>4967.7</v>
      </c>
      <c r="O31" s="128"/>
      <c r="P31" s="130">
        <f>N31-D12</f>
        <v>49</v>
      </c>
      <c r="Q31" s="726"/>
      <c r="R31" s="755" t="s">
        <v>157</v>
      </c>
      <c r="S31" s="25"/>
      <c r="T31" s="226"/>
      <c r="U31" s="227"/>
    </row>
    <row r="32" spans="1:26" ht="18" customHeight="1">
      <c r="A32" s="22"/>
      <c r="B32" s="62" t="s">
        <v>158</v>
      </c>
      <c r="C32" s="55"/>
      <c r="D32" s="932"/>
      <c r="E32" s="940"/>
      <c r="F32" s="50"/>
      <c r="G32" s="57"/>
      <c r="H32" s="65"/>
      <c r="I32" s="157"/>
      <c r="J32" s="79"/>
      <c r="K32" s="79"/>
      <c r="L32" s="158"/>
      <c r="M32" s="379" t="s">
        <v>159</v>
      </c>
      <c r="N32" s="127">
        <f>4898.8+98.1</f>
        <v>4996.9000000000005</v>
      </c>
      <c r="O32" s="128"/>
      <c r="P32" s="130">
        <f>N32-D12</f>
        <v>78.200000000000728</v>
      </c>
      <c r="Q32" s="726"/>
      <c r="R32" s="273" t="s">
        <v>160</v>
      </c>
      <c r="S32" s="25"/>
      <c r="T32" s="226"/>
      <c r="U32" s="227"/>
    </row>
    <row r="33" spans="1:26" ht="18" customHeight="1">
      <c r="A33" s="22"/>
      <c r="B33" s="55"/>
      <c r="C33" s="62" t="s">
        <v>152</v>
      </c>
      <c r="D33" s="932"/>
      <c r="E33" s="940"/>
      <c r="F33" s="66"/>
      <c r="G33" s="57"/>
      <c r="H33" s="67"/>
      <c r="I33" s="119"/>
      <c r="J33" s="159"/>
      <c r="K33" s="159"/>
      <c r="L33" s="121"/>
      <c r="M33" s="126" t="s">
        <v>161</v>
      </c>
      <c r="N33" s="148">
        <v>4961.8</v>
      </c>
      <c r="O33" s="128"/>
      <c r="P33" s="130">
        <f>N33-D12</f>
        <v>43.100000000000364</v>
      </c>
      <c r="Q33" s="726"/>
      <c r="S33" s="25"/>
      <c r="T33" s="226"/>
      <c r="U33" s="227"/>
    </row>
    <row r="34" spans="1:26" ht="18" customHeight="1">
      <c r="A34" s="22"/>
      <c r="B34" s="55"/>
      <c r="C34" s="68">
        <f>D12-1613.9</f>
        <v>3304.7999999999997</v>
      </c>
      <c r="D34" s="932"/>
      <c r="E34" s="940"/>
      <c r="F34" s="69"/>
      <c r="H34" s="70"/>
      <c r="I34" s="160"/>
      <c r="J34" s="161"/>
      <c r="K34" s="162"/>
      <c r="L34" s="163"/>
      <c r="M34" s="135" t="s">
        <v>162</v>
      </c>
      <c r="N34" s="148">
        <f>4828+300</f>
        <v>5128</v>
      </c>
      <c r="O34" s="147">
        <v>45586</v>
      </c>
      <c r="P34" s="356">
        <f>N34-D12</f>
        <v>209.30000000000018</v>
      </c>
      <c r="Q34" s="250">
        <f>O34-E2</f>
        <v>319</v>
      </c>
      <c r="R34" s="251"/>
      <c r="S34" s="25"/>
      <c r="T34" s="226" t="str">
        <f ca="1">IF(O15="","",(O15-TODAY()))</f>
        <v/>
      </c>
      <c r="U34" s="227"/>
    </row>
    <row r="35" spans="1:26" ht="18" customHeight="1">
      <c r="A35" s="22"/>
      <c r="B35" s="55"/>
      <c r="C35" s="68"/>
      <c r="D35" s="932"/>
      <c r="E35" s="940"/>
      <c r="F35" s="71"/>
      <c r="G35" s="57"/>
      <c r="H35" s="70"/>
      <c r="I35" s="160"/>
      <c r="J35" s="161"/>
      <c r="K35" s="162"/>
      <c r="L35" s="163"/>
      <c r="M35" s="741" t="s">
        <v>268</v>
      </c>
      <c r="N35" s="780"/>
      <c r="O35" s="147">
        <v>45276</v>
      </c>
      <c r="P35" s="153"/>
      <c r="Q35" s="247">
        <f>O35-E2</f>
        <v>9</v>
      </c>
      <c r="R35" s="242"/>
      <c r="S35" s="25"/>
      <c r="T35" s="226"/>
      <c r="U35" s="227"/>
    </row>
    <row r="36" spans="1:26" ht="18" customHeight="1">
      <c r="A36" s="22"/>
      <c r="B36" s="55"/>
      <c r="C36" s="68"/>
      <c r="D36" s="932"/>
      <c r="E36" s="940"/>
      <c r="F36" s="69"/>
      <c r="G36" s="59"/>
      <c r="H36" s="70"/>
      <c r="I36" s="760"/>
      <c r="J36" s="764"/>
      <c r="K36" s="761"/>
      <c r="L36" s="163"/>
      <c r="M36" s="741" t="s">
        <v>163</v>
      </c>
      <c r="N36" s="780"/>
      <c r="O36" s="147">
        <v>45276</v>
      </c>
      <c r="P36" s="153"/>
      <c r="Q36" s="247">
        <f>O36-E2</f>
        <v>9</v>
      </c>
      <c r="R36" s="242"/>
      <c r="S36" s="25"/>
      <c r="T36" s="226"/>
      <c r="U36" s="227"/>
    </row>
    <row r="37" spans="1:26" ht="18" customHeight="1">
      <c r="A37" s="22"/>
      <c r="B37" s="55"/>
      <c r="C37" s="68"/>
      <c r="D37" s="932"/>
      <c r="E37" s="940"/>
      <c r="F37" s="69"/>
      <c r="G37" s="59"/>
      <c r="H37" s="70"/>
      <c r="I37" s="160"/>
      <c r="J37" s="161"/>
      <c r="K37" s="162"/>
      <c r="L37" s="163"/>
      <c r="M37" s="741" t="s">
        <v>164</v>
      </c>
      <c r="N37" s="127">
        <f>5276.5</f>
        <v>5276.5</v>
      </c>
      <c r="O37" s="147">
        <v>45276</v>
      </c>
      <c r="P37" s="148">
        <f>N37-D12</f>
        <v>357.80000000000018</v>
      </c>
      <c r="Q37" s="250">
        <f>O37-E2</f>
        <v>9</v>
      </c>
      <c r="R37" s="60" t="s">
        <v>165</v>
      </c>
      <c r="S37" s="25"/>
      <c r="T37" s="226"/>
      <c r="U37" s="227"/>
    </row>
    <row r="38" spans="1:26" ht="18" customHeight="1">
      <c r="A38" s="22"/>
      <c r="B38" s="55"/>
      <c r="C38" s="68"/>
      <c r="D38" s="932"/>
      <c r="E38" s="940"/>
      <c r="F38" s="69"/>
      <c r="G38" s="59"/>
      <c r="H38" s="70"/>
      <c r="I38" s="160"/>
      <c r="J38" s="161"/>
      <c r="K38" s="162"/>
      <c r="L38" s="163"/>
      <c r="M38" s="741" t="s">
        <v>166</v>
      </c>
      <c r="N38" s="127">
        <f>4915.8+450</f>
        <v>5365.8</v>
      </c>
      <c r="O38" s="128"/>
      <c r="P38" s="130">
        <f>N38-D12</f>
        <v>447.10000000000036</v>
      </c>
      <c r="Q38" s="726"/>
      <c r="R38" s="60"/>
      <c r="S38" s="25"/>
      <c r="T38" s="226"/>
      <c r="U38" s="227"/>
    </row>
    <row r="39" spans="1:26">
      <c r="A39" s="22"/>
      <c r="B39" s="55"/>
      <c r="C39" s="68"/>
      <c r="D39" s="932"/>
      <c r="E39" s="940"/>
      <c r="F39" s="69"/>
      <c r="G39" s="768"/>
      <c r="H39" s="769"/>
      <c r="I39" s="160"/>
      <c r="J39" s="161"/>
      <c r="K39" s="162"/>
      <c r="L39" s="163"/>
      <c r="M39" s="751" t="s">
        <v>167</v>
      </c>
      <c r="N39" s="127">
        <f>5576.5</f>
        <v>5576.5</v>
      </c>
      <c r="O39" s="147">
        <v>45276</v>
      </c>
      <c r="P39" s="148">
        <f>N39-D12</f>
        <v>657.80000000000018</v>
      </c>
      <c r="Q39" s="250">
        <f>O39-E2</f>
        <v>9</v>
      </c>
      <c r="R39" s="252" t="s">
        <v>133</v>
      </c>
      <c r="S39" s="25"/>
      <c r="T39" s="226"/>
      <c r="U39" s="227"/>
    </row>
    <row r="40" spans="1:26" ht="20.25" customHeight="1" thickBot="1">
      <c r="A40" s="22"/>
      <c r="B40" s="62"/>
      <c r="C40" s="68"/>
      <c r="D40" s="932"/>
      <c r="E40" s="940"/>
      <c r="F40" s="69"/>
      <c r="G40" s="72"/>
      <c r="H40" s="73"/>
      <c r="I40" s="164" t="s">
        <v>168</v>
      </c>
      <c r="J40" s="774" t="s">
        <v>169</v>
      </c>
      <c r="K40" s="773" t="s">
        <v>170</v>
      </c>
      <c r="L40" s="165"/>
      <c r="M40" s="950" t="s">
        <v>171</v>
      </c>
      <c r="N40" s="951"/>
      <c r="O40" s="951"/>
      <c r="P40" s="951"/>
      <c r="Q40" s="952"/>
      <c r="S40" s="25"/>
      <c r="T40" s="226"/>
      <c r="U40" s="227"/>
    </row>
    <row r="41" spans="1:26" ht="18" customHeight="1" thickTop="1">
      <c r="A41" s="22"/>
      <c r="B41" s="62"/>
      <c r="C41" s="68"/>
      <c r="D41" s="932"/>
      <c r="E41" s="940"/>
      <c r="F41" s="69"/>
      <c r="G41" s="755"/>
      <c r="H41" s="770"/>
      <c r="I41" s="164" t="s">
        <v>265</v>
      </c>
      <c r="J41" s="156" t="s">
        <v>266</v>
      </c>
      <c r="K41" s="64" t="s">
        <v>267</v>
      </c>
      <c r="L41" s="165"/>
      <c r="M41" s="122" t="s">
        <v>55</v>
      </c>
      <c r="N41" s="134"/>
      <c r="O41" s="140">
        <v>45273</v>
      </c>
      <c r="P41" s="168"/>
      <c r="Q41" s="253">
        <f>O41-E2</f>
        <v>6</v>
      </c>
      <c r="R41" s="252"/>
      <c r="S41" s="25"/>
      <c r="T41" s="226"/>
      <c r="U41" s="227"/>
    </row>
    <row r="42" spans="1:26" ht="18" customHeight="1">
      <c r="A42" s="22"/>
      <c r="B42" s="62"/>
      <c r="C42" s="68"/>
      <c r="D42" s="932"/>
      <c r="E42" s="940"/>
      <c r="F42" s="69"/>
      <c r="G42" s="74"/>
      <c r="H42" s="75"/>
      <c r="I42" s="157"/>
      <c r="J42" s="166"/>
      <c r="K42" s="167"/>
      <c r="L42" s="165"/>
      <c r="M42" s="135" t="s">
        <v>172</v>
      </c>
      <c r="N42" s="136"/>
      <c r="O42" s="137">
        <v>45296</v>
      </c>
      <c r="P42" s="136"/>
      <c r="Q42" s="234">
        <f>O42-E2</f>
        <v>29</v>
      </c>
      <c r="R42" s="248" t="s">
        <v>173</v>
      </c>
      <c r="S42" s="25"/>
      <c r="T42" s="226"/>
      <c r="U42" s="227"/>
    </row>
    <row r="43" spans="1:26" ht="18" customHeight="1">
      <c r="A43" s="22"/>
      <c r="B43" s="62"/>
      <c r="C43" s="68"/>
      <c r="D43" s="932"/>
      <c r="E43" s="940"/>
      <c r="F43" s="69"/>
      <c r="G43" s="242"/>
      <c r="H43" s="76"/>
      <c r="I43" s="157"/>
      <c r="J43" s="166"/>
      <c r="K43" s="167"/>
      <c r="L43" s="165"/>
      <c r="M43" s="135" t="s">
        <v>174</v>
      </c>
      <c r="N43" s="136"/>
      <c r="O43" s="137">
        <v>45274</v>
      </c>
      <c r="P43" s="136"/>
      <c r="Q43" s="238">
        <f>O43-E2</f>
        <v>7</v>
      </c>
      <c r="R43" s="237" t="s">
        <v>128</v>
      </c>
      <c r="S43" s="25"/>
      <c r="T43" s="226"/>
      <c r="U43" s="227"/>
    </row>
    <row r="44" spans="1:26" ht="18" customHeight="1">
      <c r="A44" s="22"/>
      <c r="B44" s="55"/>
      <c r="C44" s="62"/>
      <c r="D44" s="932"/>
      <c r="E44" s="940"/>
      <c r="F44" s="945"/>
      <c r="G44" s="72"/>
      <c r="H44" s="77"/>
      <c r="I44" s="169"/>
      <c r="J44" s="170"/>
      <c r="K44" s="171"/>
      <c r="L44" s="172"/>
      <c r="M44" s="141" t="s">
        <v>175</v>
      </c>
      <c r="N44" s="173"/>
      <c r="O44" s="143">
        <v>45372</v>
      </c>
      <c r="P44" s="174"/>
      <c r="Q44" s="254">
        <f>O44-E2</f>
        <v>105</v>
      </c>
      <c r="R44" s="255" t="s">
        <v>176</v>
      </c>
      <c r="S44" s="25"/>
      <c r="T44" s="226"/>
      <c r="U44" s="227"/>
      <c r="Z44" s="275"/>
    </row>
    <row r="45" spans="1:26" ht="18" customHeight="1">
      <c r="A45" s="22"/>
      <c r="B45" s="55"/>
      <c r="C45" s="62"/>
      <c r="D45" s="932"/>
      <c r="E45" s="940"/>
      <c r="F45" s="946"/>
      <c r="G45" s="78"/>
      <c r="H45" s="79"/>
      <c r="I45" s="175"/>
      <c r="J45" s="161"/>
      <c r="K45" s="162"/>
      <c r="L45" s="163"/>
      <c r="M45" s="141"/>
      <c r="N45" s="173"/>
      <c r="O45" s="728"/>
      <c r="P45" s="729"/>
      <c r="Q45" s="730"/>
      <c r="R45" s="256" t="s">
        <v>177</v>
      </c>
      <c r="S45" s="25"/>
      <c r="T45" s="226"/>
      <c r="U45" s="227"/>
      <c r="Z45" s="275"/>
    </row>
    <row r="46" spans="1:26" ht="18" customHeight="1" thickBot="1">
      <c r="A46" s="22"/>
      <c r="B46" s="62" t="s">
        <v>178</v>
      </c>
      <c r="C46" s="62" t="s">
        <v>178</v>
      </c>
      <c r="D46" s="932"/>
      <c r="E46" s="940"/>
      <c r="F46" s="946"/>
      <c r="G46" s="78"/>
      <c r="H46" s="79"/>
      <c r="I46" s="175"/>
      <c r="J46" s="170"/>
      <c r="K46" s="171" t="s">
        <v>24</v>
      </c>
      <c r="L46" s="172"/>
      <c r="M46" s="141"/>
      <c r="N46" s="173"/>
      <c r="O46" s="728"/>
      <c r="P46" s="729"/>
      <c r="Q46" s="730"/>
      <c r="S46" s="25"/>
      <c r="T46" s="226"/>
      <c r="U46" s="227"/>
      <c r="Z46" s="275"/>
    </row>
    <row r="47" spans="1:26" ht="23.25" customHeight="1" thickTop="1" thickBot="1">
      <c r="A47" s="22"/>
      <c r="B47" s="80" t="s">
        <v>155</v>
      </c>
      <c r="C47" s="44">
        <f>D12-1654</f>
        <v>3264.7</v>
      </c>
      <c r="D47" s="932"/>
      <c r="E47" s="940"/>
      <c r="F47" s="946"/>
      <c r="G47" s="81"/>
      <c r="H47" s="79"/>
      <c r="I47" s="176"/>
      <c r="J47" s="177"/>
      <c r="K47" s="178"/>
      <c r="L47" s="179"/>
      <c r="M47" s="953" t="s">
        <v>179</v>
      </c>
      <c r="N47" s="953"/>
      <c r="O47" s="953"/>
      <c r="P47" s="953"/>
      <c r="Q47" s="953"/>
      <c r="R47" s="248" t="s">
        <v>180</v>
      </c>
      <c r="S47" s="25"/>
      <c r="T47" s="226"/>
      <c r="U47" s="227"/>
      <c r="Z47" s="275"/>
    </row>
    <row r="48" spans="1:26" ht="39" customHeight="1" thickTop="1">
      <c r="A48" s="22"/>
      <c r="B48" s="80" t="s">
        <v>181</v>
      </c>
      <c r="C48" s="55"/>
      <c r="D48" s="932"/>
      <c r="E48" s="940"/>
      <c r="F48" s="946"/>
      <c r="G48" s="81"/>
      <c r="H48" s="82"/>
      <c r="I48" s="181"/>
      <c r="J48" s="177"/>
      <c r="K48" s="178"/>
      <c r="L48" s="179"/>
      <c r="M48" s="182" t="s">
        <v>182</v>
      </c>
      <c r="N48" s="123">
        <f>4875.1+50</f>
        <v>4925.1000000000004</v>
      </c>
      <c r="O48" s="183"/>
      <c r="P48" s="184">
        <f>N48-D12</f>
        <v>6.4000000000005457</v>
      </c>
      <c r="Q48" s="257"/>
      <c r="R48" s="63" t="s">
        <v>128</v>
      </c>
      <c r="S48" s="25"/>
      <c r="T48" s="226"/>
      <c r="U48" s="227"/>
      <c r="Z48" s="275"/>
    </row>
    <row r="49" spans="1:22" ht="39" customHeight="1">
      <c r="A49" s="22"/>
      <c r="B49" s="55"/>
      <c r="C49" s="55"/>
      <c r="D49" s="932"/>
      <c r="E49" s="940"/>
      <c r="F49" s="69"/>
      <c r="G49" s="81"/>
      <c r="H49" s="79"/>
      <c r="I49" s="176"/>
      <c r="J49" s="177"/>
      <c r="K49" s="178"/>
      <c r="L49" s="179"/>
      <c r="M49" s="141" t="s">
        <v>183</v>
      </c>
      <c r="N49" s="127">
        <f>4875.1+50</f>
        <v>4925.1000000000004</v>
      </c>
      <c r="O49" s="185">
        <v>45372</v>
      </c>
      <c r="P49" s="186">
        <f>N49-D12</f>
        <v>6.4000000000005457</v>
      </c>
      <c r="Q49" s="258">
        <f>O49-E2</f>
        <v>105</v>
      </c>
      <c r="R49" s="80" t="s">
        <v>184</v>
      </c>
      <c r="S49" s="25"/>
      <c r="T49" s="226"/>
      <c r="U49" s="227"/>
    </row>
    <row r="50" spans="1:22" ht="39" customHeight="1">
      <c r="A50" s="22"/>
      <c r="B50" s="55"/>
      <c r="C50" s="55"/>
      <c r="D50" s="932"/>
      <c r="E50" s="940"/>
      <c r="F50" s="69"/>
      <c r="G50" s="83"/>
      <c r="H50" s="79"/>
      <c r="I50" s="176"/>
      <c r="J50" s="177"/>
      <c r="K50" s="178"/>
      <c r="L50" s="179"/>
      <c r="M50" s="126" t="s">
        <v>185</v>
      </c>
      <c r="N50" s="187">
        <f>4875.1+50</f>
        <v>4925.1000000000004</v>
      </c>
      <c r="O50" s="188"/>
      <c r="P50" s="186">
        <f>N50-D12</f>
        <v>6.4000000000005457</v>
      </c>
      <c r="Q50" s="188"/>
      <c r="R50" s="259" t="s">
        <v>186</v>
      </c>
      <c r="S50" s="25"/>
      <c r="T50" s="226"/>
      <c r="U50" s="227"/>
    </row>
    <row r="51" spans="1:22" ht="39" customHeight="1" thickBot="1">
      <c r="A51" s="22"/>
      <c r="B51" s="55"/>
      <c r="C51" s="55"/>
      <c r="D51" s="932"/>
      <c r="E51" s="940"/>
      <c r="F51" s="69"/>
      <c r="G51" s="83"/>
      <c r="H51" s="79"/>
      <c r="I51" s="176"/>
      <c r="J51" s="177"/>
      <c r="K51" s="178"/>
      <c r="L51" s="179"/>
      <c r="M51" s="126" t="s">
        <v>187</v>
      </c>
      <c r="N51" s="127">
        <v>4961.8</v>
      </c>
      <c r="O51" s="185">
        <v>45503</v>
      </c>
      <c r="P51" s="186">
        <f>N51-D12</f>
        <v>43.100000000000364</v>
      </c>
      <c r="Q51" s="258">
        <f>O51-E2</f>
        <v>236</v>
      </c>
      <c r="R51" s="12"/>
      <c r="S51" s="25"/>
      <c r="T51" s="226"/>
      <c r="U51" s="227"/>
    </row>
    <row r="52" spans="1:22" ht="21.75" thickTop="1" thickBot="1">
      <c r="A52" s="22"/>
      <c r="B52" s="55"/>
      <c r="C52" s="55"/>
      <c r="D52" s="932"/>
      <c r="E52" s="940"/>
      <c r="F52" s="69"/>
      <c r="G52" s="84"/>
      <c r="H52" s="79"/>
      <c r="I52" s="176"/>
      <c r="J52" s="177"/>
      <c r="K52" s="178"/>
      <c r="L52" s="179"/>
      <c r="M52" s="180" t="s">
        <v>188</v>
      </c>
      <c r="N52" s="927" t="s">
        <v>189</v>
      </c>
      <c r="O52" s="928"/>
      <c r="P52" s="924" t="s">
        <v>190</v>
      </c>
      <c r="Q52" s="926"/>
      <c r="R52" s="248" t="s">
        <v>191</v>
      </c>
      <c r="S52" s="25"/>
      <c r="T52" s="226"/>
      <c r="U52" s="227"/>
    </row>
    <row r="53" spans="1:22" ht="33.75" customHeight="1" thickTop="1">
      <c r="A53" s="22"/>
      <c r="B53" s="62"/>
      <c r="C53" s="55"/>
      <c r="D53" s="932"/>
      <c r="E53" s="940"/>
      <c r="F53" s="45"/>
      <c r="G53" s="85"/>
      <c r="H53" s="79"/>
      <c r="I53" s="181"/>
      <c r="J53" s="177"/>
      <c r="K53" s="178"/>
      <c r="L53" s="179"/>
      <c r="M53" s="126"/>
      <c r="N53" s="189"/>
      <c r="O53" s="341"/>
      <c r="P53" s="189"/>
      <c r="Q53" s="340"/>
      <c r="R53" s="262">
        <v>5507</v>
      </c>
      <c r="S53" s="25"/>
      <c r="T53" s="226"/>
      <c r="U53" s="227"/>
    </row>
    <row r="54" spans="1:22" ht="26.25" customHeight="1">
      <c r="A54" s="22"/>
      <c r="B54" s="62"/>
      <c r="C54" s="44"/>
      <c r="D54" s="932"/>
      <c r="E54" s="940"/>
      <c r="F54" s="50"/>
      <c r="G54" s="81"/>
      <c r="H54" s="86"/>
      <c r="I54" s="181"/>
      <c r="J54" s="177"/>
      <c r="K54" s="178"/>
      <c r="L54" s="179"/>
      <c r="M54" s="194" t="s">
        <v>192</v>
      </c>
      <c r="N54" s="154"/>
      <c r="O54" s="752">
        <v>45286</v>
      </c>
      <c r="P54" s="727"/>
      <c r="Q54" s="781">
        <f>O54-E2</f>
        <v>19</v>
      </c>
      <c r="R54" s="264" t="s">
        <v>193</v>
      </c>
      <c r="S54" s="25"/>
      <c r="T54" s="226"/>
      <c r="U54" s="227"/>
    </row>
    <row r="55" spans="1:22" ht="26.25" customHeight="1">
      <c r="A55" s="22"/>
      <c r="B55" s="62"/>
      <c r="C55" s="766"/>
      <c r="D55" s="932"/>
      <c r="E55" s="940"/>
      <c r="F55" s="50"/>
      <c r="G55" s="81"/>
      <c r="H55" s="86"/>
      <c r="I55" s="181"/>
      <c r="J55" s="177"/>
      <c r="K55" s="178"/>
      <c r="L55" s="179"/>
      <c r="M55" s="194" t="s">
        <v>194</v>
      </c>
      <c r="N55" s="189">
        <v>5000</v>
      </c>
      <c r="O55" s="341"/>
      <c r="P55" s="184">
        <f>N55-D12</f>
        <v>81.300000000000182</v>
      </c>
      <c r="Q55" s="340"/>
      <c r="R55" s="767" t="s">
        <v>284</v>
      </c>
      <c r="S55" s="25"/>
      <c r="T55" s="226"/>
      <c r="U55" s="227"/>
    </row>
    <row r="56" spans="1:22" ht="26.25" customHeight="1">
      <c r="A56" s="22"/>
      <c r="B56" s="62"/>
      <c r="C56" s="766"/>
      <c r="D56" s="932"/>
      <c r="E56" s="940"/>
      <c r="F56" s="50"/>
      <c r="G56" s="81"/>
      <c r="H56" s="86"/>
      <c r="I56" s="181"/>
      <c r="J56" s="177"/>
      <c r="K56" s="178"/>
      <c r="L56" s="179"/>
      <c r="M56" s="194" t="s">
        <v>195</v>
      </c>
      <c r="N56" s="189">
        <v>5000</v>
      </c>
      <c r="O56" s="341"/>
      <c r="P56" s="184">
        <f>N56-D12</f>
        <v>81.300000000000182</v>
      </c>
      <c r="Q56" s="340"/>
      <c r="R56" s="767"/>
      <c r="S56" s="25"/>
      <c r="T56" s="226"/>
      <c r="U56" s="227"/>
    </row>
    <row r="57" spans="1:22" ht="38.25" customHeight="1">
      <c r="A57" s="22"/>
      <c r="B57" s="62"/>
      <c r="C57" s="766"/>
      <c r="D57" s="932"/>
      <c r="E57" s="940"/>
      <c r="F57" s="50"/>
      <c r="G57" s="81"/>
      <c r="H57" s="86"/>
      <c r="I57" s="181"/>
      <c r="J57" s="177"/>
      <c r="K57" s="178"/>
      <c r="L57" s="179"/>
      <c r="M57" s="194" t="s">
        <v>196</v>
      </c>
      <c r="N57" s="189">
        <v>5000</v>
      </c>
      <c r="O57" s="341"/>
      <c r="P57" s="184">
        <f>N57-D12</f>
        <v>81.300000000000182</v>
      </c>
      <c r="Q57" s="340"/>
      <c r="R57" s="767"/>
      <c r="S57" s="25"/>
      <c r="T57" s="226"/>
      <c r="U57" s="227"/>
    </row>
    <row r="58" spans="1:22" ht="38.25" customHeight="1">
      <c r="A58" s="22"/>
      <c r="B58" s="62"/>
      <c r="C58" s="766"/>
      <c r="D58" s="932"/>
      <c r="E58" s="940"/>
      <c r="F58" s="50"/>
      <c r="G58" s="81"/>
      <c r="H58" s="86"/>
      <c r="I58" s="181"/>
      <c r="J58" s="177"/>
      <c r="K58" s="178"/>
      <c r="L58" s="179"/>
      <c r="M58" s="194" t="s">
        <v>197</v>
      </c>
      <c r="N58" s="154"/>
      <c r="O58" s="752">
        <v>45317</v>
      </c>
      <c r="P58" s="727"/>
      <c r="Q58" s="753">
        <f>O58-E2</f>
        <v>50</v>
      </c>
      <c r="R58" s="767"/>
      <c r="S58" s="25"/>
      <c r="T58" s="226"/>
      <c r="U58" s="227"/>
    </row>
    <row r="59" spans="1:22" ht="38.25" customHeight="1">
      <c r="A59" s="22"/>
      <c r="B59" s="62"/>
      <c r="C59" s="766"/>
      <c r="D59" s="932"/>
      <c r="E59" s="940"/>
      <c r="F59" s="50"/>
      <c r="G59" s="81"/>
      <c r="H59" s="86"/>
      <c r="I59" s="181"/>
      <c r="J59" s="177"/>
      <c r="K59" s="178"/>
      <c r="L59" s="179"/>
      <c r="M59" s="194" t="s">
        <v>198</v>
      </c>
      <c r="N59" s="189">
        <v>5000</v>
      </c>
      <c r="O59" s="341"/>
      <c r="P59" s="184">
        <f>N59-D12</f>
        <v>81.300000000000182</v>
      </c>
      <c r="Q59" s="340"/>
      <c r="R59" s="767"/>
      <c r="S59" s="25"/>
      <c r="T59" s="226"/>
      <c r="U59" s="227"/>
    </row>
    <row r="60" spans="1:22" ht="9.9499999999999993" customHeight="1">
      <c r="A60" s="22"/>
      <c r="B60" s="87"/>
      <c r="C60" s="87"/>
      <c r="D60" s="88" t="s">
        <v>199</v>
      </c>
      <c r="E60" s="89"/>
      <c r="F60" s="90"/>
      <c r="G60" s="91"/>
      <c r="H60" s="90"/>
      <c r="I60" s="196"/>
      <c r="J60" s="197"/>
      <c r="K60" s="197"/>
      <c r="L60" s="197"/>
      <c r="M60" s="198"/>
      <c r="N60" s="199"/>
      <c r="O60" s="200"/>
      <c r="P60" s="199"/>
      <c r="Q60" s="265"/>
      <c r="R60" s="266"/>
      <c r="S60" s="25"/>
    </row>
    <row r="61" spans="1:22" ht="18" customHeight="1">
      <c r="A61" s="92"/>
      <c r="B61" s="93"/>
      <c r="C61" s="93"/>
      <c r="D61" s="933">
        <f>4610.5+2</f>
        <v>4612.5</v>
      </c>
      <c r="E61" s="941" t="s">
        <v>275</v>
      </c>
      <c r="F61" s="94"/>
      <c r="G61" s="95"/>
      <c r="H61" s="96"/>
      <c r="I61" s="201"/>
      <c r="J61" s="202"/>
      <c r="K61" s="203"/>
      <c r="L61" s="204"/>
      <c r="M61" s="947" t="s">
        <v>122</v>
      </c>
      <c r="N61" s="948"/>
      <c r="O61" s="948"/>
      <c r="P61" s="948"/>
      <c r="Q61" s="949"/>
      <c r="R61" s="251"/>
      <c r="S61" s="25"/>
      <c r="T61" s="267" t="e">
        <f ca="1">IF(#REF!="","",(#REF!-TODAY()))</f>
        <v>#REF!</v>
      </c>
      <c r="V61" s="268"/>
    </row>
    <row r="62" spans="1:22" ht="18" customHeight="1">
      <c r="A62" s="22"/>
      <c r="B62" s="55"/>
      <c r="C62" s="55"/>
      <c r="D62" s="932"/>
      <c r="E62" s="940"/>
      <c r="F62" s="97"/>
      <c r="G62" s="98"/>
      <c r="H62" s="99"/>
      <c r="I62" s="205"/>
      <c r="J62" s="206"/>
      <c r="K62" s="178"/>
      <c r="L62" s="207"/>
      <c r="M62" s="208"/>
      <c r="N62" s="209"/>
      <c r="O62" s="210"/>
      <c r="P62" s="209"/>
      <c r="Q62" s="269"/>
      <c r="R62" s="60" t="s">
        <v>124</v>
      </c>
      <c r="S62" s="25"/>
      <c r="T62" s="267"/>
      <c r="V62" s="268"/>
    </row>
    <row r="63" spans="1:22" ht="18" customHeight="1">
      <c r="A63" s="22"/>
      <c r="B63" s="55"/>
      <c r="C63" s="55"/>
      <c r="D63" s="932"/>
      <c r="E63" s="940"/>
      <c r="F63" s="97"/>
      <c r="G63" s="98"/>
      <c r="H63" s="99"/>
      <c r="I63" s="205"/>
      <c r="J63" s="206"/>
      <c r="K63" s="178"/>
      <c r="L63" s="207"/>
      <c r="M63" s="211" t="s">
        <v>200</v>
      </c>
      <c r="N63" s="212">
        <f>4597.7+25</f>
        <v>4622.7</v>
      </c>
      <c r="O63" s="213"/>
      <c r="P63" s="214">
        <f>N63-D61</f>
        <v>10.199999999999818</v>
      </c>
      <c r="Q63" s="270"/>
      <c r="R63" s="230" t="s">
        <v>126</v>
      </c>
      <c r="S63" s="25"/>
      <c r="T63" s="267"/>
      <c r="V63" s="268"/>
    </row>
    <row r="64" spans="1:22" ht="18" customHeight="1">
      <c r="A64" s="22"/>
      <c r="B64" s="62"/>
      <c r="C64" s="62"/>
      <c r="D64" s="932"/>
      <c r="E64" s="940"/>
      <c r="F64" s="97"/>
      <c r="G64" s="98"/>
      <c r="H64" s="99"/>
      <c r="I64" s="205"/>
      <c r="J64" s="206"/>
      <c r="K64" s="178"/>
      <c r="L64" s="207"/>
      <c r="M64" s="126" t="s">
        <v>125</v>
      </c>
      <c r="N64" s="127">
        <f>4590.4+50</f>
        <v>4640.3999999999996</v>
      </c>
      <c r="O64" s="128"/>
      <c r="P64" s="212">
        <f>N64-D61</f>
        <v>27.899999999999636</v>
      </c>
      <c r="Q64" s="229"/>
      <c r="R64" s="271" t="s">
        <v>128</v>
      </c>
      <c r="S64" s="25"/>
      <c r="T64" s="267"/>
      <c r="V64" s="268"/>
    </row>
    <row r="65" spans="1:56" ht="18" customHeight="1">
      <c r="A65" s="22"/>
      <c r="B65" s="62"/>
      <c r="C65" s="62"/>
      <c r="D65" s="932"/>
      <c r="E65" s="940"/>
      <c r="F65" s="97"/>
      <c r="G65" s="100"/>
      <c r="H65" s="99"/>
      <c r="I65" s="205"/>
      <c r="J65" s="206"/>
      <c r="K65" s="178"/>
      <c r="L65" s="207"/>
      <c r="M65" s="126" t="s">
        <v>127</v>
      </c>
      <c r="N65" s="127">
        <f>4594.3+100</f>
        <v>4694.3</v>
      </c>
      <c r="O65" s="128"/>
      <c r="P65" s="130">
        <f>N65-D61</f>
        <v>81.800000000000182</v>
      </c>
      <c r="Q65" s="231"/>
      <c r="R65" s="235" t="s">
        <v>131</v>
      </c>
      <c r="S65" s="25"/>
      <c r="T65" s="267"/>
      <c r="V65" s="268"/>
    </row>
    <row r="66" spans="1:56" ht="18" customHeight="1">
      <c r="A66" s="22"/>
      <c r="B66" s="62"/>
      <c r="C66" s="62"/>
      <c r="D66" s="932"/>
      <c r="E66" s="940"/>
      <c r="F66" s="97"/>
      <c r="G66" s="101"/>
      <c r="H66" s="99"/>
      <c r="I66" s="205"/>
      <c r="J66" s="206"/>
      <c r="K66" s="178"/>
      <c r="L66" s="207"/>
      <c r="M66" s="126" t="s">
        <v>129</v>
      </c>
      <c r="N66" s="127">
        <f>4478.2+150</f>
        <v>4628.2</v>
      </c>
      <c r="O66" s="128"/>
      <c r="P66" s="130">
        <f>N66-D61</f>
        <v>15.699999999999818</v>
      </c>
      <c r="Q66" s="231"/>
      <c r="R66" s="232" t="s">
        <v>128</v>
      </c>
      <c r="S66" s="25"/>
      <c r="T66" s="267"/>
      <c r="V66" s="268"/>
    </row>
    <row r="67" spans="1:56" ht="18" customHeight="1">
      <c r="A67" s="22"/>
      <c r="B67" s="62"/>
      <c r="C67" s="62"/>
      <c r="D67" s="932"/>
      <c r="E67" s="940"/>
      <c r="F67" s="97"/>
      <c r="G67" s="101"/>
      <c r="H67" s="99"/>
      <c r="I67" s="205"/>
      <c r="J67" s="206"/>
      <c r="K67" s="178"/>
      <c r="L67" s="207"/>
      <c r="M67" s="141" t="s">
        <v>201</v>
      </c>
      <c r="N67" s="173"/>
      <c r="O67" s="215">
        <v>45281</v>
      </c>
      <c r="P67" s="173"/>
      <c r="Q67" s="272">
        <f>O67-E2</f>
        <v>14</v>
      </c>
      <c r="R67" s="273" t="s">
        <v>135</v>
      </c>
      <c r="S67" s="25"/>
      <c r="T67" s="267"/>
      <c r="V67" s="268"/>
    </row>
    <row r="68" spans="1:56" ht="18" customHeight="1">
      <c r="A68" s="22"/>
      <c r="B68" s="62"/>
      <c r="C68" s="62"/>
      <c r="D68" s="932"/>
      <c r="E68" s="940"/>
      <c r="F68" s="97"/>
      <c r="G68" s="101"/>
      <c r="H68" s="99"/>
      <c r="I68" s="205"/>
      <c r="J68" s="206"/>
      <c r="K68" s="178"/>
      <c r="L68" s="207"/>
      <c r="M68" s="141" t="s">
        <v>202</v>
      </c>
      <c r="N68" s="173"/>
      <c r="O68" s="312">
        <v>45283</v>
      </c>
      <c r="P68" s="173"/>
      <c r="Q68" s="263">
        <f>O68-E2</f>
        <v>16</v>
      </c>
      <c r="R68" s="273" t="s">
        <v>138</v>
      </c>
      <c r="S68" s="25"/>
      <c r="T68" s="267"/>
      <c r="V68" s="268"/>
    </row>
    <row r="69" spans="1:56" ht="19.5" customHeight="1">
      <c r="A69" s="22"/>
      <c r="B69" s="62"/>
      <c r="C69" s="62"/>
      <c r="D69" s="932"/>
      <c r="E69" s="940"/>
      <c r="F69" s="97"/>
      <c r="G69" s="101"/>
      <c r="H69" s="99"/>
      <c r="I69" s="205"/>
      <c r="J69" s="206"/>
      <c r="K69" s="178"/>
      <c r="L69" s="207"/>
      <c r="M69" s="150" t="s">
        <v>203</v>
      </c>
      <c r="N69" s="152"/>
      <c r="O69" s="143">
        <v>45323</v>
      </c>
      <c r="P69" s="313"/>
      <c r="Q69" s="247">
        <f>O69-E2</f>
        <v>56</v>
      </c>
      <c r="R69" s="772" t="s">
        <v>140</v>
      </c>
      <c r="S69" s="25"/>
      <c r="T69" s="267"/>
      <c r="V69" s="268"/>
    </row>
    <row r="70" spans="1:56" ht="21" customHeight="1">
      <c r="A70" s="22"/>
      <c r="B70" s="62"/>
      <c r="C70" s="62"/>
      <c r="D70" s="932"/>
      <c r="E70" s="940"/>
      <c r="F70" s="97"/>
      <c r="G70" s="101"/>
      <c r="H70" s="99"/>
      <c r="I70" s="205"/>
      <c r="J70" s="206"/>
      <c r="K70" s="178"/>
      <c r="L70" s="207"/>
      <c r="M70" s="141" t="s">
        <v>204</v>
      </c>
      <c r="N70" s="142"/>
      <c r="O70" s="143">
        <v>45286</v>
      </c>
      <c r="P70" s="142"/>
      <c r="Q70" s="254">
        <f>O70-E2</f>
        <v>19</v>
      </c>
      <c r="R70" s="239"/>
      <c r="S70" s="25"/>
      <c r="T70" s="267"/>
      <c r="V70" s="268"/>
    </row>
    <row r="71" spans="1:56" ht="18" customHeight="1">
      <c r="A71" s="22"/>
      <c r="B71" s="62"/>
      <c r="C71" s="62"/>
      <c r="D71" s="932"/>
      <c r="E71" s="940"/>
      <c r="F71" s="97"/>
      <c r="G71" s="277"/>
      <c r="H71" s="99"/>
      <c r="I71" s="205"/>
      <c r="J71" s="178"/>
      <c r="K71" s="178"/>
      <c r="L71" s="207"/>
      <c r="M71" s="126" t="s">
        <v>136</v>
      </c>
      <c r="N71" s="314"/>
      <c r="O71" s="215">
        <v>45287</v>
      </c>
      <c r="P71" s="314"/>
      <c r="Q71" s="777">
        <f>O71-E2</f>
        <v>20</v>
      </c>
      <c r="R71" s="246"/>
      <c r="S71" s="25"/>
      <c r="T71" s="226">
        <f ca="1">IF(O69="","",(O69-TODAY()))</f>
        <v>57</v>
      </c>
      <c r="U71" s="382"/>
      <c r="V71" s="268"/>
      <c r="Z71" s="413"/>
    </row>
    <row r="72" spans="1:56" s="2" customFormat="1" ht="18" customHeight="1">
      <c r="A72" s="22"/>
      <c r="B72" s="62"/>
      <c r="C72" s="62"/>
      <c r="D72" s="932"/>
      <c r="E72" s="940"/>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32"/>
      <c r="E73" s="940"/>
      <c r="F73" s="97"/>
      <c r="G73" s="278"/>
      <c r="H73" s="99"/>
      <c r="I73" s="316"/>
      <c r="J73" s="178"/>
      <c r="K73" s="178"/>
      <c r="L73" s="207" t="s">
        <v>205</v>
      </c>
      <c r="M73" s="317" t="s">
        <v>206</v>
      </c>
      <c r="N73" s="318">
        <f>4590.4+50</f>
        <v>4640.3999999999996</v>
      </c>
      <c r="O73" s="319">
        <v>45312</v>
      </c>
      <c r="P73" s="320">
        <f>N73-D61</f>
        <v>27.899999999999636</v>
      </c>
      <c r="Q73" s="385">
        <f>O73-E2</f>
        <v>45</v>
      </c>
      <c r="R73" s="246"/>
      <c r="S73" s="25"/>
      <c r="T73" s="226"/>
      <c r="U73" s="382"/>
      <c r="V73" s="268"/>
      <c r="Z73" s="274"/>
    </row>
    <row r="74" spans="1:56" ht="18" customHeight="1">
      <c r="A74" s="22"/>
      <c r="B74" s="55"/>
      <c r="C74" s="62"/>
      <c r="D74" s="932"/>
      <c r="E74" s="940"/>
      <c r="F74" s="67"/>
      <c r="G74" s="278"/>
      <c r="H74" s="67"/>
      <c r="I74" s="205"/>
      <c r="J74" s="178"/>
      <c r="K74" s="178"/>
      <c r="L74" s="207"/>
      <c r="M74" s="135" t="s">
        <v>146</v>
      </c>
      <c r="N74" s="151"/>
      <c r="O74" s="147">
        <v>45360</v>
      </c>
      <c r="P74" s="151"/>
      <c r="Q74" s="238">
        <f>O74-E2</f>
        <v>93</v>
      </c>
      <c r="R74" s="248" t="s">
        <v>149</v>
      </c>
      <c r="S74" s="25"/>
      <c r="T74" s="226"/>
      <c r="U74" s="382"/>
      <c r="V74" s="268"/>
    </row>
    <row r="75" spans="1:56" ht="18" customHeight="1">
      <c r="A75" s="22"/>
      <c r="B75" s="279" t="s">
        <v>207</v>
      </c>
      <c r="C75" s="62"/>
      <c r="D75" s="932"/>
      <c r="E75" s="940"/>
      <c r="F75" s="67"/>
      <c r="G75" s="278"/>
      <c r="H75" s="67"/>
      <c r="I75" s="205"/>
      <c r="J75" s="178"/>
      <c r="K75" s="178"/>
      <c r="L75" s="207"/>
      <c r="M75" s="135" t="s">
        <v>145</v>
      </c>
      <c r="N75" s="151"/>
      <c r="O75" s="147">
        <v>45331</v>
      </c>
      <c r="P75" s="151"/>
      <c r="Q75" s="250">
        <f>O75-E2</f>
        <v>64</v>
      </c>
      <c r="R75" s="63" t="s">
        <v>128</v>
      </c>
      <c r="S75" s="25"/>
      <c r="T75" s="226"/>
      <c r="V75" s="268"/>
      <c r="Z75" s="274"/>
    </row>
    <row r="76" spans="1:56" ht="18" customHeight="1">
      <c r="A76" s="22"/>
      <c r="B76" s="279">
        <v>31315</v>
      </c>
      <c r="C76" s="62"/>
      <c r="D76" s="932"/>
      <c r="E76" s="940"/>
      <c r="F76" s="97"/>
      <c r="G76" s="278"/>
      <c r="H76" s="65"/>
      <c r="I76" s="205"/>
      <c r="J76" s="178"/>
      <c r="K76" s="178"/>
      <c r="L76" s="207"/>
      <c r="M76" s="150" t="s">
        <v>208</v>
      </c>
      <c r="N76" s="136"/>
      <c r="O76" s="147">
        <v>45323</v>
      </c>
      <c r="P76" s="151"/>
      <c r="Q76" s="238">
        <f>O76-E2</f>
        <v>56</v>
      </c>
      <c r="R76" s="262" t="s">
        <v>269</v>
      </c>
      <c r="S76" s="25"/>
      <c r="T76" s="226"/>
      <c r="V76" s="268"/>
      <c r="Z76" s="274"/>
    </row>
    <row r="77" spans="1:56" ht="18" customHeight="1">
      <c r="A77" s="22"/>
      <c r="B77" s="55"/>
      <c r="C77" s="55"/>
      <c r="D77" s="932"/>
      <c r="E77" s="940"/>
      <c r="F77" s="97"/>
      <c r="G77" s="278"/>
      <c r="H77" s="99"/>
      <c r="I77" s="321"/>
      <c r="J77" s="322"/>
      <c r="K77" s="322"/>
      <c r="L77" s="207"/>
      <c r="M77" s="150" t="s">
        <v>209</v>
      </c>
      <c r="N77" s="152"/>
      <c r="O77" s="147">
        <v>45323</v>
      </c>
      <c r="P77" s="151"/>
      <c r="Q77" s="238">
        <f>O77-E2</f>
        <v>56</v>
      </c>
      <c r="R77" s="755" t="s">
        <v>271</v>
      </c>
      <c r="S77" s="25"/>
      <c r="T77" s="226"/>
      <c r="V77" s="268"/>
      <c r="X77" s="386"/>
    </row>
    <row r="78" spans="1:56" ht="21" customHeight="1">
      <c r="A78" s="22"/>
      <c r="B78" s="55"/>
      <c r="C78" s="55"/>
      <c r="D78" s="932"/>
      <c r="E78" s="940"/>
      <c r="F78" s="97"/>
      <c r="H78" s="99"/>
      <c r="I78" s="119"/>
      <c r="J78" s="178"/>
      <c r="K78" s="178"/>
      <c r="L78" s="207"/>
      <c r="M78" s="135" t="s">
        <v>273</v>
      </c>
      <c r="N78" s="127">
        <v>4844.3</v>
      </c>
      <c r="O78" s="323"/>
      <c r="P78" s="324">
        <f>N78-D61</f>
        <v>231.80000000000018</v>
      </c>
      <c r="Q78" s="341"/>
      <c r="R78" s="755" t="s">
        <v>210</v>
      </c>
      <c r="S78" s="25"/>
      <c r="T78" s="226"/>
      <c r="V78" s="268"/>
      <c r="X78" s="386"/>
    </row>
    <row r="79" spans="1:56" ht="21" customHeight="1">
      <c r="A79" s="22"/>
      <c r="B79" s="62" t="s">
        <v>152</v>
      </c>
      <c r="C79" s="80" t="s">
        <v>152</v>
      </c>
      <c r="D79" s="932"/>
      <c r="E79" s="940"/>
      <c r="F79" s="61"/>
      <c r="G79" s="280"/>
      <c r="H79" s="99"/>
      <c r="I79" s="119"/>
      <c r="J79" s="178"/>
      <c r="K79" s="178"/>
      <c r="L79" s="207"/>
      <c r="M79" s="325" t="s">
        <v>150</v>
      </c>
      <c r="N79" s="148">
        <f>4478.2+150</f>
        <v>4628.2</v>
      </c>
      <c r="O79" s="147">
        <v>45508</v>
      </c>
      <c r="P79" s="782">
        <f>N79-D61</f>
        <v>15.699999999999818</v>
      </c>
      <c r="Q79" s="238">
        <f>O79-E2</f>
        <v>241</v>
      </c>
      <c r="R79" s="273" t="s">
        <v>270</v>
      </c>
      <c r="S79" s="25"/>
      <c r="T79" s="226"/>
      <c r="V79" s="268"/>
      <c r="X79" s="386"/>
    </row>
    <row r="80" spans="1:56" ht="21" customHeight="1">
      <c r="A80" s="22"/>
      <c r="B80" s="62"/>
      <c r="C80" s="68">
        <f>D61</f>
        <v>4612.5</v>
      </c>
      <c r="D80" s="932"/>
      <c r="E80" s="940"/>
      <c r="F80" s="61"/>
      <c r="G80" s="280"/>
      <c r="H80" s="99"/>
      <c r="I80" s="119"/>
      <c r="J80" s="178"/>
      <c r="K80" s="178"/>
      <c r="L80" s="207"/>
      <c r="M80" s="325" t="s">
        <v>156</v>
      </c>
      <c r="N80" s="148">
        <v>4699.6000000000004</v>
      </c>
      <c r="O80" s="326"/>
      <c r="P80" s="148">
        <f>N80-D61</f>
        <v>87.100000000000364</v>
      </c>
      <c r="Q80" s="726"/>
      <c r="R80" s="12"/>
      <c r="S80" s="25"/>
      <c r="T80" s="226"/>
      <c r="V80" s="268"/>
      <c r="X80" s="386"/>
    </row>
    <row r="81" spans="1:24" ht="21" customHeight="1">
      <c r="A81" s="22"/>
      <c r="B81" s="80" t="s">
        <v>155</v>
      </c>
      <c r="C81" s="80"/>
      <c r="D81" s="932"/>
      <c r="E81" s="940"/>
      <c r="F81" s="61"/>
      <c r="G81" s="280"/>
      <c r="H81" s="99"/>
      <c r="I81" s="119"/>
      <c r="J81" s="178"/>
      <c r="K81" s="178"/>
      <c r="L81" s="207"/>
      <c r="M81" s="325" t="s">
        <v>211</v>
      </c>
      <c r="N81" s="148">
        <v>4799.6000000000004</v>
      </c>
      <c r="O81" s="326"/>
      <c r="P81" s="148">
        <f>N81-D61</f>
        <v>187.10000000000036</v>
      </c>
      <c r="Q81" s="249"/>
      <c r="R81" s="262"/>
      <c r="S81" s="25"/>
      <c r="T81" s="226"/>
      <c r="V81" s="268"/>
      <c r="X81" s="386"/>
    </row>
    <row r="82" spans="1:24">
      <c r="A82" s="22"/>
      <c r="B82" s="62" t="s">
        <v>212</v>
      </c>
      <c r="C82" s="80"/>
      <c r="D82" s="932"/>
      <c r="E82" s="940"/>
      <c r="F82" s="47"/>
      <c r="G82" s="280"/>
      <c r="H82" s="65"/>
      <c r="I82" s="119"/>
      <c r="J82" s="327"/>
      <c r="K82" s="178"/>
      <c r="L82" s="207"/>
      <c r="M82" s="754"/>
      <c r="N82" s="731"/>
      <c r="O82" s="732"/>
      <c r="P82" s="731"/>
      <c r="Q82" s="249"/>
      <c r="R82" s="242"/>
      <c r="S82" s="25"/>
      <c r="T82" s="226"/>
      <c r="V82" s="268"/>
      <c r="X82" s="386"/>
    </row>
    <row r="83" spans="1:24">
      <c r="A83" s="22"/>
      <c r="B83" s="62"/>
      <c r="C83" s="281"/>
      <c r="D83" s="932"/>
      <c r="E83" s="940"/>
      <c r="F83" s="47"/>
      <c r="G83" s="280"/>
      <c r="H83" s="65"/>
      <c r="I83" s="119"/>
      <c r="J83" s="328"/>
      <c r="K83" s="178"/>
      <c r="L83" s="207"/>
      <c r="M83" s="325" t="s">
        <v>213</v>
      </c>
      <c r="N83" s="148">
        <v>4690</v>
      </c>
      <c r="O83" s="326"/>
      <c r="P83" s="148">
        <f>N83-D61</f>
        <v>77.5</v>
      </c>
      <c r="Q83" s="249"/>
      <c r="R83" s="12"/>
      <c r="S83" s="25"/>
      <c r="T83" s="226"/>
      <c r="V83" s="268"/>
      <c r="X83" s="386"/>
    </row>
    <row r="84" spans="1:24" ht="18" customHeight="1">
      <c r="A84" s="22"/>
      <c r="B84" s="55"/>
      <c r="D84" s="932"/>
      <c r="E84" s="940"/>
      <c r="F84" s="282"/>
      <c r="G84" s="758"/>
      <c r="H84" s="283"/>
      <c r="I84" s="155"/>
      <c r="J84" s="156"/>
      <c r="K84" s="64"/>
      <c r="L84" s="329"/>
      <c r="M84" s="325" t="s">
        <v>153</v>
      </c>
      <c r="N84" s="148">
        <v>4730.3999999999996</v>
      </c>
      <c r="O84" s="147">
        <v>45268</v>
      </c>
      <c r="P84" s="356">
        <f>N84-D61</f>
        <v>117.89999999999964</v>
      </c>
      <c r="Q84" s="238">
        <f>O84-E2</f>
        <v>1</v>
      </c>
      <c r="R84" s="262"/>
      <c r="S84" s="25"/>
      <c r="T84" s="226"/>
      <c r="V84" s="268"/>
      <c r="X84" s="386"/>
    </row>
    <row r="85" spans="1:24" ht="17.25" customHeight="1">
      <c r="A85" s="22"/>
      <c r="B85" s="55"/>
      <c r="C85" s="80"/>
      <c r="D85" s="932"/>
      <c r="E85" s="940"/>
      <c r="F85" s="67"/>
      <c r="G85" s="758"/>
      <c r="H85" s="79"/>
      <c r="I85" s="164"/>
      <c r="J85" s="64"/>
      <c r="K85" s="64"/>
      <c r="L85" s="207"/>
      <c r="M85" s="754" t="s">
        <v>278</v>
      </c>
      <c r="N85" s="148">
        <v>4630.3</v>
      </c>
      <c r="O85" s="326"/>
      <c r="P85" s="148">
        <f>N85-D61</f>
        <v>17.800000000000182</v>
      </c>
      <c r="Q85" s="249"/>
      <c r="R85" s="248" t="s">
        <v>165</v>
      </c>
      <c r="S85" s="25"/>
      <c r="T85" s="226"/>
      <c r="V85" s="268"/>
      <c r="X85" s="386"/>
    </row>
    <row r="86" spans="1:24" ht="17.45" customHeight="1">
      <c r="A86" s="22"/>
      <c r="B86" s="55"/>
      <c r="C86" s="55"/>
      <c r="D86" s="932"/>
      <c r="E86" s="940"/>
      <c r="F86" s="59"/>
      <c r="G86" s="278"/>
      <c r="H86" s="284"/>
      <c r="I86" s="330"/>
      <c r="J86" s="86"/>
      <c r="K86" s="331"/>
      <c r="L86" s="332"/>
      <c r="M86" s="754"/>
      <c r="N86" s="731"/>
      <c r="O86" s="732"/>
      <c r="P86" s="731"/>
      <c r="Q86" s="249"/>
      <c r="R86" s="252" t="s">
        <v>133</v>
      </c>
      <c r="S86" s="25"/>
      <c r="T86" s="226"/>
      <c r="V86" s="268"/>
      <c r="X86" s="386"/>
    </row>
    <row r="87" spans="1:24" ht="17.45" customHeight="1">
      <c r="A87" s="22"/>
      <c r="B87" s="55"/>
      <c r="C87" s="55"/>
      <c r="D87" s="932"/>
      <c r="E87" s="940"/>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32"/>
      <c r="E88" s="940"/>
      <c r="F88" s="59"/>
      <c r="G88" s="278"/>
      <c r="H88" s="79"/>
      <c r="I88" s="330"/>
      <c r="J88" s="334"/>
      <c r="K88" s="331"/>
      <c r="L88" s="756"/>
      <c r="M88" s="754"/>
      <c r="N88" s="731"/>
      <c r="O88" s="732"/>
      <c r="P88" s="731"/>
      <c r="Q88" s="249"/>
      <c r="S88" s="25"/>
      <c r="T88" s="226"/>
      <c r="V88" s="268"/>
      <c r="X88" s="386"/>
    </row>
    <row r="89" spans="1:24" ht="17.45" customHeight="1">
      <c r="A89" s="22"/>
      <c r="B89" s="55"/>
      <c r="C89" s="55"/>
      <c r="D89" s="932"/>
      <c r="E89" s="940"/>
      <c r="F89" s="59"/>
      <c r="G89" s="278"/>
      <c r="H89" s="759"/>
      <c r="I89" s="330"/>
      <c r="J89" s="334"/>
      <c r="K89" s="331"/>
      <c r="L89" s="335"/>
      <c r="M89" s="754"/>
      <c r="N89" s="731"/>
      <c r="O89" s="732"/>
      <c r="P89" s="731"/>
      <c r="Q89" s="249"/>
      <c r="R89" s="248" t="s">
        <v>173</v>
      </c>
      <c r="S89" s="25"/>
      <c r="T89" s="226"/>
      <c r="V89" s="268"/>
      <c r="X89" s="386"/>
    </row>
    <row r="90" spans="1:24" ht="17.45" customHeight="1">
      <c r="A90" s="22"/>
      <c r="B90" s="55"/>
      <c r="C90" s="55"/>
      <c r="D90" s="932"/>
      <c r="E90" s="940"/>
      <c r="F90" s="59"/>
      <c r="G90" s="758"/>
      <c r="H90" s="285"/>
      <c r="I90" s="330"/>
      <c r="J90" s="334"/>
      <c r="K90" s="331"/>
      <c r="L90" s="335"/>
      <c r="M90" s="754"/>
      <c r="N90" s="731"/>
      <c r="O90" s="732"/>
      <c r="P90" s="731"/>
      <c r="Q90" s="249"/>
      <c r="R90" s="63" t="s">
        <v>128</v>
      </c>
      <c r="S90" s="25"/>
      <c r="T90" s="226"/>
      <c r="V90" s="268"/>
      <c r="X90" s="386"/>
    </row>
    <row r="91" spans="1:24" ht="17.45" customHeight="1">
      <c r="A91" s="22"/>
      <c r="B91" s="55"/>
      <c r="C91" s="55"/>
      <c r="D91" s="932"/>
      <c r="E91" s="940"/>
      <c r="F91" s="59"/>
      <c r="G91" s="278"/>
      <c r="H91" s="284"/>
      <c r="I91" s="330"/>
      <c r="J91" s="334"/>
      <c r="K91" s="331"/>
      <c r="L91" s="335"/>
      <c r="M91" s="333"/>
      <c r="N91" s="731"/>
      <c r="O91" s="732"/>
      <c r="P91" s="731"/>
      <c r="Q91" s="733"/>
      <c r="R91" s="255" t="s">
        <v>214</v>
      </c>
      <c r="S91" s="25"/>
      <c r="T91" s="226"/>
      <c r="V91" s="268"/>
      <c r="X91" s="386"/>
    </row>
    <row r="92" spans="1:24" ht="21.75" customHeight="1" thickBot="1">
      <c r="A92" s="22"/>
      <c r="B92" s="62" t="s">
        <v>178</v>
      </c>
      <c r="C92" s="62" t="s">
        <v>178</v>
      </c>
      <c r="D92" s="932"/>
      <c r="E92" s="940"/>
      <c r="F92" s="97"/>
      <c r="G92" s="286"/>
      <c r="H92" s="61"/>
      <c r="I92" s="119"/>
      <c r="J92" s="757"/>
      <c r="K92" s="178"/>
      <c r="L92" s="207"/>
      <c r="M92" s="950" t="s">
        <v>171</v>
      </c>
      <c r="N92" s="951"/>
      <c r="O92" s="951"/>
      <c r="P92" s="951"/>
      <c r="Q92" s="952"/>
      <c r="R92" s="262" t="s">
        <v>215</v>
      </c>
      <c r="S92" s="25"/>
      <c r="T92" s="226"/>
      <c r="V92" s="268"/>
      <c r="W92" s="386"/>
      <c r="X92" s="276"/>
    </row>
    <row r="93" spans="1:24" ht="18" customHeight="1" thickTop="1">
      <c r="A93" s="22"/>
      <c r="B93" s="80" t="s">
        <v>216</v>
      </c>
      <c r="C93" s="68">
        <f>D61</f>
        <v>4612.5</v>
      </c>
      <c r="D93" s="932"/>
      <c r="E93" s="940"/>
      <c r="F93" s="97"/>
      <c r="G93" s="287"/>
      <c r="H93" s="67"/>
      <c r="I93" s="205"/>
      <c r="J93" s="178"/>
      <c r="K93" s="178"/>
      <c r="L93" s="207"/>
      <c r="M93" s="122" t="s">
        <v>55</v>
      </c>
      <c r="N93" s="134"/>
      <c r="O93" s="140">
        <v>45267</v>
      </c>
      <c r="P93" s="168"/>
      <c r="Q93" s="387">
        <f>O93-E2</f>
        <v>0</v>
      </c>
      <c r="R93" s="12"/>
      <c r="S93" s="25"/>
      <c r="T93" s="226"/>
      <c r="V93" s="268"/>
      <c r="W93" s="388"/>
      <c r="X93" s="389"/>
    </row>
    <row r="94" spans="1:24" ht="24" customHeight="1">
      <c r="A94" s="22"/>
      <c r="B94" s="62" t="s">
        <v>217</v>
      </c>
      <c r="C94" s="55"/>
      <c r="D94" s="932"/>
      <c r="E94" s="940"/>
      <c r="F94" s="97"/>
      <c r="G94" s="288"/>
      <c r="H94" s="67"/>
      <c r="I94" s="205"/>
      <c r="J94" s="178"/>
      <c r="K94" s="178"/>
      <c r="L94" s="207"/>
      <c r="M94" s="135" t="s">
        <v>172</v>
      </c>
      <c r="N94" s="136"/>
      <c r="O94" s="140">
        <v>45281</v>
      </c>
      <c r="P94" s="136"/>
      <c r="Q94" s="238">
        <f>O94-E2</f>
        <v>14</v>
      </c>
      <c r="R94" s="390" t="s">
        <v>218</v>
      </c>
      <c r="S94" s="25"/>
      <c r="T94" s="226"/>
      <c r="V94" s="268"/>
      <c r="W94" s="388"/>
      <c r="X94" s="389"/>
    </row>
    <row r="95" spans="1:24" ht="18" customHeight="1">
      <c r="A95" s="22"/>
      <c r="B95" s="62"/>
      <c r="C95" s="62"/>
      <c r="D95" s="932"/>
      <c r="E95" s="940"/>
      <c r="F95" s="97"/>
      <c r="G95" s="286"/>
      <c r="H95" s="289"/>
      <c r="I95" s="205"/>
      <c r="J95" s="178"/>
      <c r="K95" s="178"/>
      <c r="L95" s="207"/>
      <c r="M95" s="135" t="s">
        <v>174</v>
      </c>
      <c r="N95" s="136"/>
      <c r="O95" s="137">
        <v>45301</v>
      </c>
      <c r="P95" s="136"/>
      <c r="Q95" s="238">
        <f>O95-E2</f>
        <v>34</v>
      </c>
      <c r="R95" s="12"/>
      <c r="S95" s="25"/>
      <c r="T95" s="226"/>
      <c r="V95" s="268"/>
      <c r="X95" s="386"/>
    </row>
    <row r="96" spans="1:24" ht="18" customHeight="1">
      <c r="A96" s="22"/>
      <c r="B96" s="427"/>
      <c r="C96" s="427"/>
      <c r="D96" s="932"/>
      <c r="E96" s="940"/>
      <c r="F96" s="97"/>
      <c r="G96" s="290"/>
      <c r="H96" s="282"/>
      <c r="I96" s="205"/>
      <c r="J96" s="178"/>
      <c r="K96" s="178"/>
      <c r="L96" s="207"/>
      <c r="M96" s="141" t="s">
        <v>175</v>
      </c>
      <c r="N96" s="173"/>
      <c r="O96" s="143">
        <v>45323</v>
      </c>
      <c r="P96" s="174"/>
      <c r="Q96" s="263">
        <f>O96-E2</f>
        <v>56</v>
      </c>
      <c r="R96" s="248" t="s">
        <v>180</v>
      </c>
      <c r="S96" s="25"/>
      <c r="T96" s="226"/>
      <c r="V96" s="268"/>
      <c r="X96" s="386"/>
    </row>
    <row r="97" spans="1:23" ht="33.75" customHeight="1">
      <c r="A97" s="22"/>
      <c r="B97" s="55"/>
      <c r="C97" s="55"/>
      <c r="D97" s="932"/>
      <c r="E97" s="940"/>
      <c r="F97" s="97"/>
      <c r="G97" s="291"/>
      <c r="H97" s="67"/>
      <c r="I97" s="205"/>
      <c r="J97" s="178"/>
      <c r="K97" s="178"/>
      <c r="L97" s="207"/>
      <c r="M97" s="924" t="s">
        <v>179</v>
      </c>
      <c r="N97" s="925"/>
      <c r="O97" s="925"/>
      <c r="P97" s="925"/>
      <c r="Q97" s="926"/>
      <c r="R97" s="63" t="s">
        <v>128</v>
      </c>
      <c r="S97" s="25"/>
      <c r="T97" s="226"/>
      <c r="V97" s="268"/>
      <c r="W97" s="389"/>
    </row>
    <row r="98" spans="1:23" ht="33.75" customHeight="1">
      <c r="A98" s="22"/>
      <c r="B98" s="55"/>
      <c r="C98" s="55"/>
      <c r="D98" s="932"/>
      <c r="E98" s="940"/>
      <c r="F98" s="97"/>
      <c r="G98" s="291"/>
      <c r="H98" s="67"/>
      <c r="I98" s="205"/>
      <c r="J98" s="178"/>
      <c r="K98" s="178"/>
      <c r="L98" s="207"/>
      <c r="M98" s="190" t="s">
        <v>182</v>
      </c>
      <c r="N98" s="148">
        <f>4590.4+50</f>
        <v>4640.3999999999996</v>
      </c>
      <c r="O98" s="154"/>
      <c r="P98" s="336">
        <f>N98-D61</f>
        <v>27.899999999999636</v>
      </c>
      <c r="Q98" s="249"/>
      <c r="R98" s="255" t="s">
        <v>219</v>
      </c>
      <c r="S98" s="25"/>
      <c r="T98" s="226"/>
      <c r="V98" s="268"/>
      <c r="W98" s="389"/>
    </row>
    <row r="99" spans="1:23" ht="36.75" customHeight="1">
      <c r="A99" s="22"/>
      <c r="B99" s="55"/>
      <c r="C99" s="62"/>
      <c r="D99" s="932"/>
      <c r="E99" s="940"/>
      <c r="F99" s="97"/>
      <c r="G99" s="291"/>
      <c r="H99" s="282"/>
      <c r="I99" s="205"/>
      <c r="J99" s="178"/>
      <c r="K99" s="178"/>
      <c r="L99" s="207"/>
      <c r="M99" s="141" t="s">
        <v>183</v>
      </c>
      <c r="N99" s="148">
        <f>4590.4+50</f>
        <v>4640.3999999999996</v>
      </c>
      <c r="O99" s="191">
        <v>45433</v>
      </c>
      <c r="P99" s="337">
        <f>N99-D61</f>
        <v>27.899999999999636</v>
      </c>
      <c r="Q99" s="260">
        <f>O99-E2</f>
        <v>166</v>
      </c>
      <c r="R99" s="390" t="s">
        <v>220</v>
      </c>
      <c r="S99" s="25"/>
      <c r="T99" s="226"/>
      <c r="U99" s="382"/>
      <c r="V99" s="268"/>
      <c r="W99" s="386"/>
    </row>
    <row r="100" spans="1:23" ht="36" customHeight="1">
      <c r="A100" s="22"/>
      <c r="B100" s="55"/>
      <c r="C100" s="62"/>
      <c r="D100" s="932"/>
      <c r="E100" s="940"/>
      <c r="F100" s="97"/>
      <c r="G100" s="291"/>
      <c r="H100" s="282"/>
      <c r="I100" s="205"/>
      <c r="J100" s="178"/>
      <c r="K100" s="178"/>
      <c r="L100" s="207"/>
      <c r="M100" s="141" t="s">
        <v>185</v>
      </c>
      <c r="N100" s="148">
        <f>4590.4+50</f>
        <v>4640.3999999999996</v>
      </c>
      <c r="O100" s="188"/>
      <c r="P100" s="189">
        <f>N100-D61</f>
        <v>27.899999999999636</v>
      </c>
      <c r="Q100" s="391"/>
      <c r="R100" s="243" t="s">
        <v>143</v>
      </c>
      <c r="S100" s="25"/>
      <c r="T100" s="226"/>
      <c r="U100" s="382"/>
      <c r="V100" s="268"/>
      <c r="W100" s="386"/>
    </row>
    <row r="101" spans="1:23" ht="21.75" customHeight="1" thickBot="1">
      <c r="A101" s="22"/>
      <c r="B101" s="55"/>
      <c r="C101" s="62"/>
      <c r="D101" s="932"/>
      <c r="E101" s="940"/>
      <c r="F101" s="97"/>
      <c r="G101" s="291"/>
      <c r="H101" s="282"/>
      <c r="I101" s="205"/>
      <c r="J101" s="178"/>
      <c r="K101" s="178"/>
      <c r="L101" s="207"/>
      <c r="M101" s="141"/>
      <c r="N101" s="391"/>
      <c r="O101" s="188"/>
      <c r="P101" s="391"/>
      <c r="Q101" s="391"/>
      <c r="R101" s="63" t="s">
        <v>221</v>
      </c>
      <c r="S101" s="25"/>
      <c r="T101" s="226"/>
      <c r="U101" s="382"/>
      <c r="V101" s="268"/>
      <c r="W101" s="386"/>
    </row>
    <row r="102" spans="1:23" ht="22.5" customHeight="1" thickTop="1" thickBot="1">
      <c r="A102" s="22"/>
      <c r="B102" s="55"/>
      <c r="C102" s="62"/>
      <c r="D102" s="932"/>
      <c r="E102" s="940"/>
      <c r="F102" s="97"/>
      <c r="G102" s="292"/>
      <c r="H102" s="99"/>
      <c r="I102" s="205"/>
      <c r="J102" s="178"/>
      <c r="K102" s="178"/>
      <c r="L102" s="207"/>
      <c r="M102" s="180" t="s">
        <v>188</v>
      </c>
      <c r="N102" s="927" t="s">
        <v>189</v>
      </c>
      <c r="O102" s="928"/>
      <c r="P102" s="924" t="s">
        <v>190</v>
      </c>
      <c r="Q102" s="926"/>
      <c r="R102" s="248" t="s">
        <v>191</v>
      </c>
      <c r="S102" s="25"/>
      <c r="T102" s="226"/>
      <c r="U102" s="382"/>
      <c r="V102" s="268"/>
      <c r="W102" s="386"/>
    </row>
    <row r="103" spans="1:23" ht="21.75" customHeight="1" thickTop="1">
      <c r="A103" s="22"/>
      <c r="B103" s="55"/>
      <c r="C103" s="62"/>
      <c r="D103" s="932"/>
      <c r="E103" s="940"/>
      <c r="F103" s="97"/>
      <c r="G103" s="290"/>
      <c r="H103" s="67"/>
      <c r="I103" s="205"/>
      <c r="J103" s="178"/>
      <c r="K103" s="178"/>
      <c r="L103" s="207"/>
      <c r="M103" s="338" t="s">
        <v>222</v>
      </c>
      <c r="N103" s="132"/>
      <c r="O103" s="339">
        <v>45374</v>
      </c>
      <c r="P103" s="340"/>
      <c r="Q103" s="392">
        <f>O103-E2</f>
        <v>107</v>
      </c>
      <c r="R103" s="393">
        <v>5191</v>
      </c>
      <c r="S103" s="25"/>
      <c r="T103" s="226"/>
      <c r="U103" s="382"/>
      <c r="V103" s="268"/>
    </row>
    <row r="104" spans="1:23" ht="18" customHeight="1">
      <c r="A104" s="22"/>
      <c r="B104" s="55"/>
      <c r="C104" s="62"/>
      <c r="D104" s="932"/>
      <c r="E104" s="940"/>
      <c r="F104" s="97"/>
      <c r="G104" s="290"/>
      <c r="H104" s="67"/>
      <c r="I104" s="205"/>
      <c r="J104" s="178"/>
      <c r="K104" s="178"/>
      <c r="L104" s="207"/>
      <c r="M104" s="338"/>
      <c r="N104" s="151"/>
      <c r="O104" s="734"/>
      <c r="P104" s="735"/>
      <c r="Q104" s="736"/>
      <c r="R104" s="394" t="s">
        <v>193</v>
      </c>
      <c r="S104" s="25"/>
      <c r="T104" s="226"/>
      <c r="U104" s="382"/>
      <c r="V104" s="268"/>
    </row>
    <row r="105" spans="1:23" ht="18" customHeight="1">
      <c r="A105" s="22"/>
      <c r="B105" s="55"/>
      <c r="C105" s="62"/>
      <c r="D105" s="932"/>
      <c r="E105" s="940"/>
      <c r="F105" s="97"/>
      <c r="G105" s="290"/>
      <c r="H105" s="67"/>
      <c r="I105" s="205"/>
      <c r="J105" s="178"/>
      <c r="K105" s="178"/>
      <c r="L105" s="207"/>
      <c r="M105" s="338"/>
      <c r="N105" s="151"/>
      <c r="O105" s="734"/>
      <c r="P105" s="735"/>
      <c r="Q105" s="736"/>
      <c r="R105" s="281" t="s">
        <v>282</v>
      </c>
      <c r="S105" s="25"/>
      <c r="T105" s="226"/>
      <c r="U105" s="382"/>
      <c r="V105" s="268"/>
    </row>
    <row r="106" spans="1:23" ht="18" customHeight="1">
      <c r="A106" s="22"/>
      <c r="B106" s="55"/>
      <c r="C106" s="62"/>
      <c r="D106" s="932"/>
      <c r="E106" s="940"/>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32"/>
      <c r="E107" s="940"/>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264</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34">
        <f>2802.5+1.3</f>
        <v>2803.8</v>
      </c>
      <c r="E109" s="942" t="s">
        <v>223</v>
      </c>
      <c r="F109" s="301"/>
      <c r="G109" s="302"/>
      <c r="H109" s="303" t="s">
        <v>224</v>
      </c>
      <c r="I109" s="346"/>
      <c r="J109" s="347"/>
      <c r="K109" s="347"/>
      <c r="L109" s="348"/>
      <c r="M109" s="918" t="s">
        <v>122</v>
      </c>
      <c r="N109" s="919"/>
      <c r="O109" s="919"/>
      <c r="P109" s="919"/>
      <c r="Q109" s="920"/>
      <c r="R109" s="396"/>
      <c r="S109" s="397"/>
      <c r="T109" s="226" t="e">
        <f ca="1">IF(#REF!="","",(#REF!-TODAY()))</f>
        <v>#REF!</v>
      </c>
      <c r="U109" s="398"/>
    </row>
    <row r="110" spans="1:23" ht="18" customHeight="1" thickTop="1">
      <c r="A110" s="22"/>
      <c r="B110" s="55"/>
      <c r="C110" s="55"/>
      <c r="D110" s="935"/>
      <c r="E110" s="943"/>
      <c r="F110" s="304"/>
      <c r="G110" s="98"/>
      <c r="H110" s="305"/>
      <c r="I110" s="349"/>
      <c r="J110" s="350"/>
      <c r="K110" s="350"/>
      <c r="L110" s="351"/>
      <c r="M110" s="352"/>
      <c r="N110" s="353"/>
      <c r="O110" s="354"/>
      <c r="P110" s="355"/>
      <c r="Q110" s="399"/>
      <c r="R110" s="400" t="s">
        <v>124</v>
      </c>
      <c r="S110" s="401"/>
      <c r="T110" s="226"/>
      <c r="U110" s="398"/>
    </row>
    <row r="111" spans="1:23" ht="18" customHeight="1">
      <c r="A111" s="22"/>
      <c r="B111" s="55"/>
      <c r="C111" s="55"/>
      <c r="D111" s="935"/>
      <c r="E111" s="943"/>
      <c r="F111" s="304"/>
      <c r="G111" s="98"/>
      <c r="H111" s="305"/>
      <c r="I111" s="349"/>
      <c r="J111" s="350"/>
      <c r="K111" s="350"/>
      <c r="L111" s="351"/>
      <c r="M111" s="135" t="s">
        <v>123</v>
      </c>
      <c r="N111" s="148">
        <f>2800.5+25</f>
        <v>2825.5</v>
      </c>
      <c r="O111" s="261"/>
      <c r="P111" s="356">
        <f>N111-D109</f>
        <v>21.699999999999818</v>
      </c>
      <c r="Q111" s="402"/>
      <c r="R111" s="230" t="s">
        <v>126</v>
      </c>
      <c r="S111" s="401"/>
      <c r="T111" s="226"/>
      <c r="U111" s="398"/>
    </row>
    <row r="112" spans="1:23" ht="18" customHeight="1">
      <c r="A112" s="22"/>
      <c r="B112" s="80"/>
      <c r="C112" s="80"/>
      <c r="D112" s="935"/>
      <c r="E112" s="943"/>
      <c r="F112" s="64"/>
      <c r="G112" s="98"/>
      <c r="H112" s="305"/>
      <c r="I112" s="349"/>
      <c r="J112" s="206"/>
      <c r="K112" s="206"/>
      <c r="L112" s="351"/>
      <c r="M112" s="135" t="s">
        <v>125</v>
      </c>
      <c r="N112" s="148">
        <f>2765.9+50</f>
        <v>2815.9</v>
      </c>
      <c r="O112" s="154"/>
      <c r="P112" s="357">
        <f>N112-D109</f>
        <v>12.099999999999909</v>
      </c>
      <c r="Q112" s="249"/>
      <c r="R112" s="403" t="s">
        <v>128</v>
      </c>
      <c r="S112" s="401"/>
      <c r="T112" s="226" t="e">
        <f ca="1">IF(#REF!="","",(#REF!-TODAY()))</f>
        <v>#REF!</v>
      </c>
      <c r="U112" s="398"/>
    </row>
    <row r="113" spans="1:26" s="2" customFormat="1" ht="18" customHeight="1">
      <c r="A113" s="22"/>
      <c r="B113" s="80"/>
      <c r="C113" s="80"/>
      <c r="D113" s="935"/>
      <c r="E113" s="943"/>
      <c r="F113" s="64"/>
      <c r="G113" s="101"/>
      <c r="H113" s="306"/>
      <c r="I113" s="358"/>
      <c r="J113" s="359"/>
      <c r="K113" s="350"/>
      <c r="L113" s="360"/>
      <c r="M113" s="135" t="s">
        <v>127</v>
      </c>
      <c r="N113" s="148">
        <f>2736.2+100</f>
        <v>2836.2</v>
      </c>
      <c r="O113" s="154"/>
      <c r="P113" s="356">
        <f>N113-D109</f>
        <v>32.399999999999636</v>
      </c>
      <c r="Q113" s="249"/>
      <c r="R113" s="404"/>
      <c r="S113" s="401"/>
      <c r="T113" s="384"/>
      <c r="U113" s="398"/>
    </row>
    <row r="114" spans="1:26" s="2" customFormat="1" ht="18" customHeight="1">
      <c r="A114" s="22"/>
      <c r="B114" s="80"/>
      <c r="C114" s="80"/>
      <c r="D114" s="935"/>
      <c r="E114" s="943"/>
      <c r="F114" s="64"/>
      <c r="G114" s="101"/>
      <c r="H114" s="306"/>
      <c r="I114" s="358"/>
      <c r="J114" s="359"/>
      <c r="K114" s="350"/>
      <c r="L114" s="360"/>
      <c r="M114" s="135" t="s">
        <v>225</v>
      </c>
      <c r="N114" s="148">
        <f>2699.1+150</f>
        <v>2849.1</v>
      </c>
      <c r="O114" s="154"/>
      <c r="P114" s="356">
        <f>N114-D109</f>
        <v>45.299999999999727</v>
      </c>
      <c r="Q114" s="391"/>
      <c r="R114" s="235" t="s">
        <v>131</v>
      </c>
      <c r="S114" s="401"/>
      <c r="T114" s="384"/>
      <c r="U114" s="398"/>
    </row>
    <row r="115" spans="1:26" s="2" customFormat="1" ht="18" customHeight="1">
      <c r="A115" s="22"/>
      <c r="B115" s="80"/>
      <c r="C115" s="80"/>
      <c r="D115" s="935"/>
      <c r="E115" s="943"/>
      <c r="F115" s="64"/>
      <c r="G115" s="101"/>
      <c r="H115" s="306"/>
      <c r="I115" s="358"/>
      <c r="J115" s="359"/>
      <c r="K115" s="350"/>
      <c r="L115" s="360"/>
      <c r="M115" s="131" t="s">
        <v>226</v>
      </c>
      <c r="N115" s="340"/>
      <c r="O115" s="140">
        <v>44849</v>
      </c>
      <c r="P115" s="361"/>
      <c r="Q115" s="405">
        <f>O115-E2</f>
        <v>-418</v>
      </c>
      <c r="R115" s="252" t="s">
        <v>133</v>
      </c>
      <c r="S115" s="401"/>
      <c r="T115" s="384"/>
      <c r="U115" s="398"/>
    </row>
    <row r="116" spans="1:26" s="2" customFormat="1" ht="18" customHeight="1">
      <c r="A116" s="22"/>
      <c r="B116" s="80"/>
      <c r="C116" s="80"/>
      <c r="D116" s="935"/>
      <c r="E116" s="943"/>
      <c r="F116" s="64"/>
      <c r="G116" s="101"/>
      <c r="H116" s="306"/>
      <c r="I116" s="358"/>
      <c r="J116" s="359"/>
      <c r="K116" s="350"/>
      <c r="L116" s="360"/>
      <c r="M116" s="135" t="s">
        <v>132</v>
      </c>
      <c r="N116" s="136"/>
      <c r="O116" s="137">
        <v>44849</v>
      </c>
      <c r="P116" s="138"/>
      <c r="Q116" s="406">
        <f>O116-E2</f>
        <v>-418</v>
      </c>
      <c r="R116" s="407" t="s">
        <v>227</v>
      </c>
      <c r="S116" s="401"/>
      <c r="T116" s="384"/>
      <c r="U116" s="398"/>
    </row>
    <row r="117" spans="1:26" s="2" customFormat="1" ht="18" customHeight="1">
      <c r="A117" s="22"/>
      <c r="B117" s="80"/>
      <c r="C117" s="80"/>
      <c r="D117" s="935"/>
      <c r="E117" s="943"/>
      <c r="F117" s="64"/>
      <c r="G117" s="101"/>
      <c r="H117" s="306"/>
      <c r="I117" s="358"/>
      <c r="J117" s="359"/>
      <c r="K117" s="350"/>
      <c r="L117" s="360"/>
      <c r="M117" s="135" t="s">
        <v>228</v>
      </c>
      <c r="N117" s="136"/>
      <c r="O117" s="137">
        <v>44862</v>
      </c>
      <c r="P117" s="136"/>
      <c r="Q117" s="238">
        <f>O117-E2</f>
        <v>-405</v>
      </c>
      <c r="R117" s="407" t="s">
        <v>229</v>
      </c>
      <c r="S117" s="401"/>
      <c r="T117" s="384"/>
      <c r="U117" s="398"/>
    </row>
    <row r="118" spans="1:26" s="2" customFormat="1" ht="18" customHeight="1">
      <c r="A118" s="22"/>
      <c r="B118" s="54" t="s">
        <v>230</v>
      </c>
      <c r="C118" s="80"/>
      <c r="D118" s="935"/>
      <c r="E118" s="943"/>
      <c r="F118" s="64"/>
      <c r="G118" s="277" t="s">
        <v>24</v>
      </c>
      <c r="H118" s="306"/>
      <c r="I118" s="358"/>
      <c r="J118" s="359"/>
      <c r="K118" s="350"/>
      <c r="L118" s="360"/>
      <c r="M118" s="135" t="s">
        <v>204</v>
      </c>
      <c r="N118" s="314"/>
      <c r="O118" s="143">
        <v>44867</v>
      </c>
      <c r="P118" s="314"/>
      <c r="Q118" s="250">
        <f>O118-E2</f>
        <v>-400</v>
      </c>
      <c r="R118" s="240"/>
      <c r="S118" s="401"/>
      <c r="T118" s="384"/>
      <c r="U118" s="398"/>
    </row>
    <row r="119" spans="1:26" s="2" customFormat="1" ht="18" customHeight="1">
      <c r="A119" s="22"/>
      <c r="B119" s="54">
        <v>31316</v>
      </c>
      <c r="C119" s="80"/>
      <c r="D119" s="935"/>
      <c r="E119" s="943"/>
      <c r="F119" s="64"/>
      <c r="G119" s="101"/>
      <c r="H119" s="306"/>
      <c r="I119" s="358"/>
      <c r="J119" s="359"/>
      <c r="K119" s="350"/>
      <c r="L119" s="360"/>
      <c r="M119" s="126" t="s">
        <v>136</v>
      </c>
      <c r="N119" s="314"/>
      <c r="O119" s="137" t="s">
        <v>137</v>
      </c>
      <c r="P119" s="314"/>
      <c r="Q119" s="250" t="s">
        <v>137</v>
      </c>
      <c r="R119" s="248" t="s">
        <v>149</v>
      </c>
      <c r="S119" s="401"/>
      <c r="T119" s="384"/>
      <c r="U119" s="398"/>
    </row>
    <row r="120" spans="1:26" ht="18" customHeight="1">
      <c r="A120" s="22"/>
      <c r="B120" s="80"/>
      <c r="C120" s="80"/>
      <c r="D120" s="935"/>
      <c r="E120" s="943"/>
      <c r="F120" s="64"/>
      <c r="G120" s="307" t="s">
        <v>231</v>
      </c>
      <c r="H120" s="306"/>
      <c r="I120" s="358"/>
      <c r="J120" s="362"/>
      <c r="K120" s="363"/>
      <c r="L120" s="360"/>
      <c r="M120" s="364"/>
      <c r="N120" s="365"/>
      <c r="O120" s="366"/>
      <c r="P120" s="367"/>
      <c r="Q120" s="408"/>
      <c r="R120" s="252" t="s">
        <v>133</v>
      </c>
      <c r="S120" s="401"/>
      <c r="T120" s="226">
        <f ca="1">IF(O115="","",(O115-TODAY()))</f>
        <v>-417</v>
      </c>
      <c r="U120" s="398"/>
      <c r="Z120" s="414"/>
    </row>
    <row r="121" spans="1:26" ht="18" customHeight="1" thickBot="1">
      <c r="A121" s="22"/>
      <c r="B121" s="308"/>
      <c r="C121" s="80"/>
      <c r="D121" s="935"/>
      <c r="E121" s="943"/>
      <c r="F121" s="64"/>
      <c r="G121" s="309"/>
      <c r="H121" s="306"/>
      <c r="I121" s="358"/>
      <c r="J121" s="362"/>
      <c r="K121" s="363"/>
      <c r="L121" s="360"/>
      <c r="M121" s="368"/>
      <c r="N121" s="151"/>
      <c r="O121" s="369"/>
      <c r="P121" s="151"/>
      <c r="Q121" s="409"/>
      <c r="R121" s="410" t="s">
        <v>232</v>
      </c>
      <c r="S121" s="401"/>
      <c r="T121" s="226"/>
      <c r="U121" s="398"/>
      <c r="Z121" s="259"/>
    </row>
    <row r="122" spans="1:26" ht="18" customHeight="1">
      <c r="A122" s="22"/>
      <c r="B122" s="308"/>
      <c r="C122" s="80"/>
      <c r="D122" s="935"/>
      <c r="E122" s="943"/>
      <c r="F122" s="64"/>
      <c r="G122" s="310"/>
      <c r="H122" s="99"/>
      <c r="I122" s="358"/>
      <c r="J122" s="362"/>
      <c r="K122" s="363"/>
      <c r="L122" s="360"/>
      <c r="M122" s="370" t="s">
        <v>206</v>
      </c>
      <c r="N122" s="371">
        <f>2835-0.3</f>
        <v>2834.7</v>
      </c>
      <c r="O122" s="319">
        <v>44873</v>
      </c>
      <c r="P122" s="372">
        <f>N122-D109</f>
        <v>30.899999999999636</v>
      </c>
      <c r="Q122" s="385">
        <f>O122-E2</f>
        <v>-394</v>
      </c>
      <c r="R122" s="410" t="s">
        <v>233</v>
      </c>
      <c r="S122" s="401"/>
      <c r="T122" s="226"/>
      <c r="U122" s="398"/>
      <c r="Z122" s="274"/>
    </row>
    <row r="123" spans="1:26" ht="18" customHeight="1">
      <c r="A123" s="22"/>
      <c r="B123" s="80"/>
      <c r="C123" s="80"/>
      <c r="D123" s="935"/>
      <c r="E123" s="943"/>
      <c r="F123" s="64"/>
      <c r="H123" s="99"/>
      <c r="I123" s="358"/>
      <c r="J123" s="178"/>
      <c r="K123" s="178"/>
      <c r="L123" s="373"/>
      <c r="M123" s="325" t="s">
        <v>146</v>
      </c>
      <c r="N123" s="149"/>
      <c r="O123" s="147">
        <v>44905</v>
      </c>
      <c r="P123" s="149"/>
      <c r="Q123" s="238">
        <f>O123-E2</f>
        <v>-362</v>
      </c>
      <c r="R123" s="410" t="s">
        <v>234</v>
      </c>
      <c r="S123" s="401"/>
      <c r="T123" s="226"/>
      <c r="U123" s="398"/>
      <c r="Z123" s="274"/>
    </row>
    <row r="124" spans="1:26" s="2" customFormat="1" ht="21" customHeight="1">
      <c r="A124" s="22"/>
      <c r="B124" s="80"/>
      <c r="C124" s="80"/>
      <c r="D124" s="935"/>
      <c r="E124" s="943"/>
      <c r="F124" s="64"/>
      <c r="G124" s="84"/>
      <c r="H124" s="306"/>
      <c r="I124" s="178"/>
      <c r="J124" s="178"/>
      <c r="K124" s="177"/>
      <c r="L124" s="373"/>
      <c r="M124" s="135" t="s">
        <v>145</v>
      </c>
      <c r="N124" s="374"/>
      <c r="O124" s="375">
        <v>44862</v>
      </c>
      <c r="P124" s="374"/>
      <c r="Q124" s="250">
        <f>O124-E2</f>
        <v>-405</v>
      </c>
      <c r="R124" s="410"/>
      <c r="S124" s="401"/>
      <c r="T124" s="384"/>
      <c r="U124" s="398"/>
      <c r="Z124" s="274"/>
    </row>
    <row r="125" spans="1:26" s="2" customFormat="1" ht="21" customHeight="1">
      <c r="A125" s="22"/>
      <c r="B125" s="80"/>
      <c r="C125" s="80"/>
      <c r="D125" s="935"/>
      <c r="E125" s="943"/>
      <c r="F125" s="156"/>
      <c r="G125" s="311"/>
      <c r="H125" s="306"/>
      <c r="I125" s="376"/>
      <c r="J125" s="377"/>
      <c r="K125" s="378"/>
      <c r="L125" s="373"/>
      <c r="M125" s="379" t="s">
        <v>159</v>
      </c>
      <c r="N125" s="189">
        <f>2736.2+100</f>
        <v>2836.2</v>
      </c>
      <c r="O125" s="188"/>
      <c r="P125" s="380">
        <f>N125-D109</f>
        <v>32.399999999999636</v>
      </c>
      <c r="Q125" s="411"/>
      <c r="R125" s="412" t="s">
        <v>235</v>
      </c>
      <c r="S125" s="401"/>
      <c r="T125" s="384"/>
      <c r="U125" s="398"/>
    </row>
    <row r="126" spans="1:26" s="2" customFormat="1" ht="21" customHeight="1">
      <c r="A126" s="22"/>
      <c r="B126" s="62" t="s">
        <v>152</v>
      </c>
      <c r="C126" s="243" t="s">
        <v>152</v>
      </c>
      <c r="D126" s="935"/>
      <c r="E126" s="943"/>
      <c r="F126" s="156"/>
      <c r="G126" s="57"/>
      <c r="H126" s="306"/>
      <c r="I126" s="376"/>
      <c r="J126" s="377"/>
      <c r="K126" s="381"/>
      <c r="L126" s="373"/>
      <c r="M126" s="135" t="s">
        <v>236</v>
      </c>
      <c r="N126" s="142"/>
      <c r="O126" s="143">
        <v>44856</v>
      </c>
      <c r="P126" s="142"/>
      <c r="Q126" s="247">
        <f>O126-E2</f>
        <v>-411</v>
      </c>
      <c r="S126" s="401"/>
      <c r="T126" s="384"/>
      <c r="U126" s="398"/>
    </row>
    <row r="127" spans="1:26" s="2" customFormat="1" ht="21" customHeight="1">
      <c r="A127" s="22"/>
      <c r="B127" s="62"/>
      <c r="C127" s="243"/>
      <c r="D127" s="935"/>
      <c r="E127" s="943"/>
      <c r="F127" s="161"/>
      <c r="G127" s="415"/>
      <c r="H127" s="416"/>
      <c r="I127" s="376"/>
      <c r="J127" s="377"/>
      <c r="K127" s="447"/>
      <c r="L127" s="373"/>
      <c r="M127" s="150" t="s">
        <v>237</v>
      </c>
      <c r="N127" s="142"/>
      <c r="O127" s="143">
        <v>44856</v>
      </c>
      <c r="P127" s="142"/>
      <c r="Q127" s="247">
        <f>O127-E2</f>
        <v>-411</v>
      </c>
      <c r="R127" s="505" t="s">
        <v>143</v>
      </c>
      <c r="S127" s="401"/>
      <c r="T127" s="384"/>
      <c r="U127" s="398"/>
    </row>
    <row r="128" spans="1:26" s="2" customFormat="1" ht="19.5" customHeight="1">
      <c r="A128" s="22"/>
      <c r="B128" s="62" t="s">
        <v>221</v>
      </c>
      <c r="C128" s="725" t="s">
        <v>221</v>
      </c>
      <c r="D128" s="935"/>
      <c r="E128" s="943"/>
      <c r="F128" s="156"/>
      <c r="G128" s="5"/>
      <c r="H128" s="306"/>
      <c r="I128" s="376"/>
      <c r="J128" s="377"/>
      <c r="K128" s="381"/>
      <c r="L128" s="329"/>
      <c r="M128" s="448" t="s">
        <v>238</v>
      </c>
      <c r="N128" s="356">
        <v>2869.6</v>
      </c>
      <c r="O128" s="154"/>
      <c r="P128" s="356">
        <f>N128-D109</f>
        <v>65.799999999999727</v>
      </c>
      <c r="Q128" s="249"/>
      <c r="R128" s="403" t="s">
        <v>128</v>
      </c>
      <c r="S128" s="401"/>
      <c r="T128" s="384"/>
      <c r="U128" s="398"/>
    </row>
    <row r="129" spans="1:21" s="2" customFormat="1" ht="21.75" customHeight="1">
      <c r="A129" s="22"/>
      <c r="B129" s="62"/>
      <c r="C129" s="80"/>
      <c r="D129" s="935"/>
      <c r="E129" s="943"/>
      <c r="F129" s="161"/>
      <c r="G129" s="57"/>
      <c r="H129" s="416"/>
      <c r="I129" s="449"/>
      <c r="J129" s="377"/>
      <c r="K129" s="447"/>
      <c r="L129" s="373"/>
      <c r="M129" s="135" t="s">
        <v>239</v>
      </c>
      <c r="N129" s="148">
        <f>2830.5</f>
        <v>2830.5</v>
      </c>
      <c r="O129" s="195"/>
      <c r="P129" s="356">
        <f>N129-D109</f>
        <v>26.699999999999818</v>
      </c>
      <c r="Q129" s="195"/>
      <c r="R129" s="245"/>
      <c r="S129" s="401"/>
      <c r="T129" s="384"/>
      <c r="U129" s="398"/>
    </row>
    <row r="130" spans="1:21" s="2" customFormat="1" ht="20.25" customHeight="1">
      <c r="A130" s="22"/>
      <c r="B130" s="62"/>
      <c r="C130" s="80"/>
      <c r="D130" s="935"/>
      <c r="E130" s="943"/>
      <c r="F130" s="58"/>
      <c r="G130" s="417"/>
      <c r="H130" s="58"/>
      <c r="I130" s="376"/>
      <c r="J130" s="377"/>
      <c r="K130" s="381"/>
      <c r="L130" s="329"/>
      <c r="M130" s="448" t="s">
        <v>156</v>
      </c>
      <c r="N130" s="356">
        <v>2848.6</v>
      </c>
      <c r="O130" s="450"/>
      <c r="P130" s="356">
        <f>N130-D109</f>
        <v>44.799999999999727</v>
      </c>
      <c r="Q130" s="450"/>
      <c r="R130" s="245"/>
      <c r="S130" s="401"/>
      <c r="T130" s="384"/>
      <c r="U130" s="398"/>
    </row>
    <row r="131" spans="1:21" s="2" customFormat="1" ht="21" customHeight="1">
      <c r="A131" s="22"/>
      <c r="B131" s="80"/>
      <c r="C131" s="80"/>
      <c r="D131" s="935"/>
      <c r="E131" s="943"/>
      <c r="F131" s="418"/>
      <c r="G131" s="57"/>
      <c r="H131" s="419"/>
      <c r="I131" s="155"/>
      <c r="J131" s="304"/>
      <c r="K131" s="156"/>
      <c r="L131" s="373"/>
      <c r="M131" s="451" t="s">
        <v>240</v>
      </c>
      <c r="N131" s="356">
        <v>2857.8</v>
      </c>
      <c r="O131" s="136"/>
      <c r="P131" s="356">
        <f>N131-D109</f>
        <v>54</v>
      </c>
      <c r="Q131" s="136"/>
      <c r="R131" s="248" t="s">
        <v>165</v>
      </c>
      <c r="S131" s="401"/>
      <c r="T131" s="384"/>
      <c r="U131" s="398"/>
    </row>
    <row r="132" spans="1:21" s="2" customFormat="1" ht="21" customHeight="1">
      <c r="A132" s="22"/>
      <c r="B132" s="80"/>
      <c r="C132" s="80"/>
      <c r="D132" s="935"/>
      <c r="E132" s="943"/>
      <c r="F132" s="418"/>
      <c r="G132" s="57"/>
      <c r="H132" s="419"/>
      <c r="I132" s="155"/>
      <c r="J132" s="304"/>
      <c r="K132" s="156"/>
      <c r="L132" s="373"/>
      <c r="M132" s="451" t="s">
        <v>241</v>
      </c>
      <c r="N132" s="356">
        <v>2857.8</v>
      </c>
      <c r="O132" s="136"/>
      <c r="P132" s="452" t="e">
        <f>N132-C128</f>
        <v>#VALUE!</v>
      </c>
      <c r="Q132" s="136"/>
      <c r="R132" s="60"/>
      <c r="S132" s="401"/>
      <c r="T132" s="384"/>
      <c r="U132" s="398"/>
    </row>
    <row r="133" spans="1:21" s="2" customFormat="1" ht="21" customHeight="1">
      <c r="A133" s="22"/>
      <c r="B133" s="80"/>
      <c r="C133" s="80"/>
      <c r="D133" s="935"/>
      <c r="E133" s="943"/>
      <c r="F133" s="58">
        <v>44846</v>
      </c>
      <c r="G133" s="420" t="s">
        <v>242</v>
      </c>
      <c r="H133" s="58"/>
      <c r="I133" s="119"/>
      <c r="J133" s="304"/>
      <c r="K133" s="64"/>
      <c r="L133" s="329"/>
      <c r="M133" s="451" t="s">
        <v>243</v>
      </c>
      <c r="N133" s="195"/>
      <c r="O133" s="147">
        <v>44854</v>
      </c>
      <c r="P133" s="195"/>
      <c r="Q133" s="484">
        <f>O133-E2</f>
        <v>-413</v>
      </c>
      <c r="R133" s="506" t="s">
        <v>133</v>
      </c>
      <c r="S133" s="401"/>
      <c r="T133" s="384"/>
      <c r="U133" s="398"/>
    </row>
    <row r="134" spans="1:21" s="2" customFormat="1" ht="18" customHeight="1">
      <c r="A134" s="22"/>
      <c r="B134" s="80"/>
      <c r="C134" s="421"/>
      <c r="D134" s="935"/>
      <c r="E134" s="943"/>
      <c r="F134" s="418"/>
      <c r="G134" s="78"/>
      <c r="H134" s="58"/>
      <c r="I134" s="377"/>
      <c r="J134" s="377"/>
      <c r="K134" s="453"/>
      <c r="L134" s="207"/>
      <c r="M134" s="325" t="s">
        <v>150</v>
      </c>
      <c r="N134" s="148">
        <v>2886.2</v>
      </c>
      <c r="O134" s="342">
        <v>45084</v>
      </c>
      <c r="P134" s="148">
        <f>N134-D109</f>
        <v>82.399999999999636</v>
      </c>
      <c r="Q134" s="238">
        <f>O134-E2</f>
        <v>-183</v>
      </c>
      <c r="R134" s="255"/>
      <c r="S134" s="401"/>
      <c r="T134" s="384"/>
      <c r="U134" s="398"/>
    </row>
    <row r="135" spans="1:21" s="2" customFormat="1" ht="18" customHeight="1">
      <c r="A135" s="22"/>
      <c r="B135" s="80"/>
      <c r="D135" s="935"/>
      <c r="E135" s="943"/>
      <c r="F135" s="97"/>
      <c r="G135" s="59" t="s">
        <v>59</v>
      </c>
      <c r="H135" s="416">
        <v>45104</v>
      </c>
      <c r="I135" s="454"/>
      <c r="J135" s="86"/>
      <c r="K135" s="331"/>
      <c r="L135" s="207"/>
      <c r="M135" s="455" t="s">
        <v>244</v>
      </c>
      <c r="N135" s="189">
        <v>3007</v>
      </c>
      <c r="O135" s="456">
        <v>44862</v>
      </c>
      <c r="P135" s="189">
        <f>N135-D109</f>
        <v>203.19999999999982</v>
      </c>
      <c r="Q135" s="507">
        <f>O135-E2</f>
        <v>-405</v>
      </c>
      <c r="R135" s="255" t="s">
        <v>245</v>
      </c>
      <c r="S135" s="401"/>
      <c r="T135" s="384"/>
      <c r="U135" s="398"/>
    </row>
    <row r="136" spans="1:21" s="2" customFormat="1" ht="18" customHeight="1">
      <c r="A136" s="22"/>
      <c r="B136" s="308"/>
      <c r="D136" s="935"/>
      <c r="E136" s="943"/>
      <c r="F136" s="64"/>
      <c r="G136" s="292" t="s">
        <v>246</v>
      </c>
      <c r="H136" s="306"/>
      <c r="I136" s="304"/>
      <c r="J136" s="304"/>
      <c r="K136" s="457"/>
      <c r="L136" s="207"/>
      <c r="M136" s="455" t="s">
        <v>247</v>
      </c>
      <c r="N136" s="343">
        <v>4450</v>
      </c>
      <c r="O136" s="458"/>
      <c r="P136" s="343">
        <f>N136-R152</f>
        <v>104</v>
      </c>
      <c r="Q136" s="477"/>
      <c r="R136" s="255" t="s">
        <v>248</v>
      </c>
      <c r="S136" s="401"/>
      <c r="T136" s="384"/>
      <c r="U136" s="398"/>
    </row>
    <row r="137" spans="1:21" s="2" customFormat="1" ht="18" customHeight="1">
      <c r="A137" s="22"/>
      <c r="B137" s="308"/>
      <c r="D137" s="935"/>
      <c r="E137" s="943"/>
      <c r="F137" s="64"/>
      <c r="G137" s="292" t="s">
        <v>249</v>
      </c>
      <c r="H137" s="416" t="s">
        <v>250</v>
      </c>
      <c r="I137" s="304"/>
      <c r="J137" s="178"/>
      <c r="K137" s="177"/>
      <c r="L137" s="207"/>
      <c r="M137" s="459"/>
      <c r="N137" s="459"/>
      <c r="O137" s="459"/>
      <c r="P137" s="459"/>
      <c r="Q137" s="459"/>
      <c r="R137" s="255"/>
      <c r="S137" s="401"/>
      <c r="T137" s="384"/>
      <c r="U137" s="398"/>
    </row>
    <row r="138" spans="1:21" s="2" customFormat="1" ht="18" customHeight="1" thickBot="1">
      <c r="A138" s="22"/>
      <c r="B138" s="308"/>
      <c r="D138" s="935"/>
      <c r="E138" s="943"/>
      <c r="F138" s="64"/>
      <c r="G138" s="292"/>
      <c r="H138" s="416" t="s">
        <v>251</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35"/>
      <c r="E139" s="943"/>
      <c r="F139" s="64"/>
      <c r="G139" s="422" t="s">
        <v>252</v>
      </c>
      <c r="H139" s="416">
        <v>45494</v>
      </c>
      <c r="I139" s="304"/>
      <c r="J139" s="304"/>
      <c r="K139" s="177"/>
      <c r="L139" s="207"/>
      <c r="M139" s="921" t="s">
        <v>171</v>
      </c>
      <c r="N139" s="922"/>
      <c r="O139" s="922"/>
      <c r="P139" s="922"/>
      <c r="Q139" s="923"/>
      <c r="R139" s="255"/>
      <c r="S139" s="401"/>
      <c r="T139" s="384"/>
      <c r="U139" s="398"/>
    </row>
    <row r="140" spans="1:21" s="2" customFormat="1" ht="18" customHeight="1" thickTop="1">
      <c r="A140" s="22"/>
      <c r="B140" s="308"/>
      <c r="D140" s="935"/>
      <c r="E140" s="943"/>
      <c r="F140" s="162"/>
      <c r="G140" s="423" t="s">
        <v>253</v>
      </c>
      <c r="H140" s="306"/>
      <c r="I140" s="304"/>
      <c r="J140" s="178"/>
      <c r="K140" s="177"/>
      <c r="L140" s="207"/>
      <c r="M140" s="370" t="s">
        <v>254</v>
      </c>
      <c r="N140" s="340"/>
      <c r="O140" s="140">
        <v>44847</v>
      </c>
      <c r="P140" s="168"/>
      <c r="Q140" s="508">
        <f>O140-E2</f>
        <v>-420</v>
      </c>
      <c r="R140" s="308"/>
      <c r="S140" s="401"/>
      <c r="T140" s="384"/>
      <c r="U140" s="398"/>
    </row>
    <row r="141" spans="1:21" s="2" customFormat="1" ht="18" customHeight="1">
      <c r="A141" s="22"/>
      <c r="B141" s="308"/>
      <c r="D141" s="935"/>
      <c r="E141" s="943"/>
      <c r="F141" s="162"/>
      <c r="G141" s="78"/>
      <c r="H141" s="416"/>
      <c r="I141" s="64"/>
      <c r="J141" s="64"/>
      <c r="K141" s="306"/>
      <c r="L141" s="207"/>
      <c r="M141" s="135" t="s">
        <v>172</v>
      </c>
      <c r="N141" s="136"/>
      <c r="O141" s="137">
        <v>44872</v>
      </c>
      <c r="P141" s="136"/>
      <c r="Q141" s="234">
        <f>O141-E2</f>
        <v>-395</v>
      </c>
      <c r="R141" s="509" t="s">
        <v>173</v>
      </c>
      <c r="S141" s="401"/>
      <c r="T141" s="384"/>
      <c r="U141" s="398"/>
    </row>
    <row r="142" spans="1:21" s="2" customFormat="1" ht="21" customHeight="1">
      <c r="A142" s="22"/>
      <c r="B142" s="62"/>
      <c r="C142" s="80"/>
      <c r="D142" s="935"/>
      <c r="E142" s="943"/>
      <c r="F142" s="64"/>
      <c r="G142" s="78"/>
      <c r="H142" s="306"/>
      <c r="I142" s="178"/>
      <c r="J142" s="178"/>
      <c r="K142" s="177"/>
      <c r="L142" s="207"/>
      <c r="M142" s="135" t="s">
        <v>174</v>
      </c>
      <c r="N142" s="136"/>
      <c r="O142" s="137">
        <v>44862</v>
      </c>
      <c r="P142" s="136"/>
      <c r="Q142" s="234">
        <f>O142-E2</f>
        <v>-405</v>
      </c>
      <c r="R142" s="403" t="s">
        <v>128</v>
      </c>
      <c r="S142" s="401"/>
      <c r="T142" s="384"/>
      <c r="U142" s="398"/>
    </row>
    <row r="143" spans="1:21" s="2" customFormat="1" ht="16.5" customHeight="1">
      <c r="A143" s="22"/>
      <c r="B143" s="308"/>
      <c r="C143" s="80"/>
      <c r="D143" s="935"/>
      <c r="E143" s="943"/>
      <c r="F143" s="162"/>
      <c r="G143" s="424" t="s">
        <v>255</v>
      </c>
      <c r="H143" s="306"/>
      <c r="I143" s="178"/>
      <c r="J143" s="178"/>
      <c r="K143" s="177"/>
      <c r="L143" s="207"/>
      <c r="M143" s="135" t="s">
        <v>175</v>
      </c>
      <c r="N143" s="136"/>
      <c r="O143" s="137">
        <v>44862</v>
      </c>
      <c r="P143" s="464"/>
      <c r="Q143" s="234">
        <f>O143-E2</f>
        <v>-405</v>
      </c>
      <c r="R143" s="255"/>
      <c r="S143" s="401"/>
      <c r="T143" s="384"/>
      <c r="U143" s="398"/>
    </row>
    <row r="144" spans="1:21" s="2" customFormat="1" ht="16.5" customHeight="1">
      <c r="A144" s="22"/>
      <c r="B144" s="80" t="s">
        <v>178</v>
      </c>
      <c r="C144" s="308"/>
      <c r="D144" s="935"/>
      <c r="E144" s="943"/>
      <c r="F144" s="425"/>
      <c r="G144" s="81" t="s">
        <v>256</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221</v>
      </c>
      <c r="C145" s="243" t="s">
        <v>178</v>
      </c>
      <c r="D145" s="935"/>
      <c r="E145" s="943"/>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221</v>
      </c>
      <c r="D146" s="935"/>
      <c r="E146" s="943"/>
      <c r="F146" s="64" t="s">
        <v>24</v>
      </c>
      <c r="G146" s="78"/>
      <c r="H146" s="426"/>
      <c r="J146" s="304"/>
      <c r="K146" s="470"/>
      <c r="L146" s="466"/>
      <c r="M146" s="924" t="s">
        <v>179</v>
      </c>
      <c r="N146" s="925"/>
      <c r="O146" s="925"/>
      <c r="P146" s="925"/>
      <c r="Q146" s="926"/>
      <c r="R146" s="512"/>
      <c r="S146" s="401"/>
      <c r="T146" s="384"/>
      <c r="U146" s="398"/>
    </row>
    <row r="147" spans="1:21" s="2" customFormat="1" ht="32.25" customHeight="1" thickTop="1">
      <c r="A147" s="22"/>
      <c r="B147" s="427"/>
      <c r="C147" s="308"/>
      <c r="D147" s="935"/>
      <c r="E147" s="943"/>
      <c r="F147" s="64"/>
      <c r="G147" s="78"/>
      <c r="H147" s="416"/>
      <c r="I147" s="178"/>
      <c r="J147" s="178"/>
      <c r="K147" s="470"/>
      <c r="L147" s="466"/>
      <c r="M147" s="190" t="s">
        <v>182</v>
      </c>
      <c r="N147" s="471">
        <f>2774+50</f>
        <v>2824</v>
      </c>
      <c r="O147" s="472"/>
      <c r="P147" s="471">
        <f>N147-D109</f>
        <v>20.199999999999818</v>
      </c>
      <c r="Q147" s="391"/>
      <c r="R147" s="509" t="s">
        <v>180</v>
      </c>
      <c r="S147" s="401"/>
      <c r="T147" s="384"/>
      <c r="U147" s="398"/>
    </row>
    <row r="148" spans="1:21" s="2" customFormat="1" ht="19.5" customHeight="1">
      <c r="A148" s="22"/>
      <c r="B148" s="427"/>
      <c r="D148" s="935"/>
      <c r="E148" s="943"/>
      <c r="F148" s="162"/>
      <c r="G148" s="428"/>
      <c r="H148" s="306"/>
      <c r="I148" s="178"/>
      <c r="J148" s="178"/>
      <c r="K148" s="473"/>
      <c r="L148" s="466"/>
      <c r="M148" s="150" t="s">
        <v>257</v>
      </c>
      <c r="N148" s="152"/>
      <c r="O148" s="137">
        <v>44915</v>
      </c>
      <c r="P148" s="474"/>
      <c r="Q148" s="260">
        <f>O148-E2</f>
        <v>-352</v>
      </c>
      <c r="R148" s="252" t="s">
        <v>133</v>
      </c>
      <c r="S148" s="401"/>
      <c r="T148" s="384"/>
      <c r="U148" s="398"/>
    </row>
    <row r="149" spans="1:21" s="2" customFormat="1" ht="30" customHeight="1">
      <c r="A149" s="22"/>
      <c r="B149" s="308"/>
      <c r="D149" s="935"/>
      <c r="E149" s="943"/>
      <c r="F149" s="64"/>
      <c r="G149" s="429"/>
      <c r="H149" s="306"/>
      <c r="I149" s="178"/>
      <c r="J149" s="178"/>
      <c r="K149" s="177"/>
      <c r="L149" s="466"/>
      <c r="M149" s="141" t="s">
        <v>258</v>
      </c>
      <c r="N149" s="471">
        <f>2842.1</f>
        <v>2842.1</v>
      </c>
      <c r="O149" s="375">
        <v>44884</v>
      </c>
      <c r="P149" s="365">
        <f>N149-D109</f>
        <v>38.299999999999727</v>
      </c>
      <c r="Q149" s="250">
        <f>O149-E2</f>
        <v>-383</v>
      </c>
      <c r="R149" s="390" t="s">
        <v>259</v>
      </c>
      <c r="S149" s="401"/>
      <c r="T149" s="384"/>
      <c r="U149" s="398"/>
    </row>
    <row r="150" spans="1:21" s="2" customFormat="1" ht="21" customHeight="1">
      <c r="A150" s="22"/>
      <c r="B150" s="308"/>
      <c r="D150" s="935"/>
      <c r="E150" s="943"/>
      <c r="F150" s="162"/>
      <c r="G150" s="429"/>
      <c r="H150" s="306"/>
      <c r="I150" s="178"/>
      <c r="J150" s="178"/>
      <c r="K150" s="177"/>
      <c r="L150" s="466"/>
      <c r="M150" s="468"/>
      <c r="N150" s="475"/>
      <c r="O150" s="195"/>
      <c r="P150" s="475"/>
      <c r="Q150" s="195"/>
      <c r="R150" s="400" t="s">
        <v>191</v>
      </c>
      <c r="S150" s="401"/>
      <c r="T150" s="384"/>
      <c r="U150" s="398"/>
    </row>
    <row r="151" spans="1:21" s="2" customFormat="1" ht="21" customHeight="1">
      <c r="A151" s="22"/>
      <c r="B151" s="308"/>
      <c r="D151" s="935"/>
      <c r="E151" s="943"/>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35"/>
      <c r="E152" s="943"/>
      <c r="F152" s="425"/>
      <c r="G152" s="430"/>
      <c r="H152" s="416"/>
      <c r="I152" s="178"/>
      <c r="J152" s="178"/>
      <c r="K152" s="177"/>
      <c r="L152" s="466"/>
      <c r="M152" s="478" t="s">
        <v>260</v>
      </c>
      <c r="N152" s="479">
        <v>2853.8</v>
      </c>
      <c r="O152" s="480">
        <v>44906</v>
      </c>
      <c r="P152" s="479">
        <f>N152-D109</f>
        <v>50</v>
      </c>
      <c r="Q152" s="513">
        <f>O152-E2</f>
        <v>-361</v>
      </c>
      <c r="R152" s="262">
        <v>4346</v>
      </c>
      <c r="S152" s="401"/>
      <c r="T152" s="384"/>
      <c r="U152" s="398"/>
    </row>
    <row r="153" spans="1:21" s="2" customFormat="1" ht="22.5" customHeight="1" thickTop="1" thickBot="1">
      <c r="A153" s="22"/>
      <c r="B153" s="55"/>
      <c r="D153" s="935"/>
      <c r="E153" s="943"/>
      <c r="F153" s="64"/>
      <c r="G153" s="101"/>
      <c r="H153" s="306" t="s">
        <v>24</v>
      </c>
      <c r="I153" s="178"/>
      <c r="J153" s="178"/>
      <c r="K153" s="177"/>
      <c r="L153" s="481"/>
      <c r="M153" s="482" t="s">
        <v>188</v>
      </c>
      <c r="N153" s="927" t="s">
        <v>189</v>
      </c>
      <c r="O153" s="928"/>
      <c r="P153" s="192" t="s">
        <v>190</v>
      </c>
      <c r="Q153" s="193"/>
      <c r="R153" s="308"/>
      <c r="S153" s="401"/>
      <c r="T153" s="384"/>
      <c r="U153" s="398"/>
    </row>
    <row r="154" spans="1:21" s="2" customFormat="1" ht="22.5" customHeight="1" thickTop="1">
      <c r="A154" s="22"/>
      <c r="B154" s="55"/>
      <c r="D154" s="935"/>
      <c r="E154" s="943"/>
      <c r="F154" s="64"/>
      <c r="G154" s="101"/>
      <c r="H154" s="306"/>
      <c r="I154" s="178"/>
      <c r="J154" s="178"/>
      <c r="K154" s="177"/>
      <c r="L154" s="466"/>
      <c r="M154" s="135" t="s">
        <v>261</v>
      </c>
      <c r="N154" s="147">
        <v>44895</v>
      </c>
      <c r="O154" s="238"/>
      <c r="P154" s="483"/>
      <c r="Q154" s="514"/>
      <c r="R154" s="308"/>
      <c r="S154" s="401"/>
      <c r="T154" s="384"/>
      <c r="U154" s="398"/>
    </row>
    <row r="155" spans="1:21" ht="21" customHeight="1">
      <c r="A155" s="22"/>
      <c r="B155" s="55"/>
      <c r="C155" s="431"/>
      <c r="D155" s="935"/>
      <c r="E155" s="943"/>
      <c r="F155" s="64"/>
      <c r="G155" s="307" t="s">
        <v>231</v>
      </c>
      <c r="H155" s="432"/>
      <c r="I155" s="178"/>
      <c r="J155" s="178"/>
      <c r="K155" s="178"/>
      <c r="L155" s="466" t="s">
        <v>24</v>
      </c>
      <c r="M155" s="135" t="s">
        <v>262</v>
      </c>
      <c r="N155" s="147">
        <v>44895</v>
      </c>
      <c r="O155" s="484">
        <f>N155-E2</f>
        <v>-372</v>
      </c>
      <c r="P155" s="151"/>
      <c r="Q155" s="409"/>
      <c r="R155" s="264" t="s">
        <v>193</v>
      </c>
      <c r="S155" s="401"/>
      <c r="T155" s="226"/>
      <c r="U155" s="398"/>
    </row>
    <row r="156" spans="1:21" ht="32.25" customHeight="1">
      <c r="A156" s="22"/>
      <c r="B156" s="433"/>
      <c r="C156" s="434"/>
      <c r="D156" s="936"/>
      <c r="E156" s="944"/>
      <c r="F156" s="435"/>
      <c r="G156" s="436"/>
      <c r="H156" s="435"/>
      <c r="I156" s="485"/>
      <c r="J156" s="485"/>
      <c r="K156" s="485"/>
      <c r="L156" s="486"/>
      <c r="M156" s="126" t="s">
        <v>263</v>
      </c>
      <c r="N156" s="151"/>
      <c r="O156" s="369"/>
      <c r="P156" s="147">
        <v>44894</v>
      </c>
      <c r="Q156" s="484">
        <f>P156-E2</f>
        <v>-373</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264</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264</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3" priority="907" stopIfTrue="1">
      <formula>E60="Serviceable"</formula>
    </cfRule>
    <cfRule type="expression" dxfId="152" priority="908" stopIfTrue="1">
      <formula>E60="Maint."</formula>
    </cfRule>
  </conditionalFormatting>
  <conditionalFormatting sqref="E108">
    <cfRule type="expression" dxfId="151" priority="1037" stopIfTrue="1">
      <formula>E108="Maint."</formula>
    </cfRule>
    <cfRule type="expression" dxfId="150" priority="1036" stopIfTrue="1">
      <formula>E108="Serviceable"</formula>
    </cfRule>
  </conditionalFormatting>
  <conditionalFormatting sqref="N41">
    <cfRule type="cellIs" dxfId="149" priority="1022" stopIfTrue="1" operator="lessThan">
      <formula>0</formula>
    </cfRule>
    <cfRule type="cellIs" dxfId="148" priority="1021" stopIfTrue="1" operator="between">
      <formula>#REF!</formula>
      <formula>0</formula>
    </cfRule>
    <cfRule type="cellIs" dxfId="147" priority="1020" stopIfTrue="1" operator="between">
      <formula>#REF!</formula>
      <formula>#REF!</formula>
    </cfRule>
  </conditionalFormatting>
  <conditionalFormatting sqref="N64:N68 S71:S108 N73">
    <cfRule type="cellIs" dxfId="146" priority="1003" stopIfTrue="1" operator="between">
      <formula>#REF!</formula>
      <formula>#REF!</formula>
    </cfRule>
    <cfRule type="cellIs" dxfId="145" priority="1005" stopIfTrue="1" operator="lessThan">
      <formula>0</formula>
    </cfRule>
    <cfRule type="cellIs" dxfId="144" priority="1004" stopIfTrue="1" operator="between">
      <formula>#REF!</formula>
      <formula>0</formula>
    </cfRule>
  </conditionalFormatting>
  <conditionalFormatting sqref="N78">
    <cfRule type="cellIs" dxfId="143" priority="51" stopIfTrue="1" operator="between">
      <formula>#REF!</formula>
      <formula>#REF!</formula>
    </cfRule>
    <cfRule type="cellIs" dxfId="142" priority="53" stopIfTrue="1" operator="lessThan">
      <formula>0</formula>
    </cfRule>
    <cfRule type="cellIs" dxfId="141" priority="52" stopIfTrue="1" operator="between">
      <formula>#REF!</formula>
      <formula>0</formula>
    </cfRule>
  </conditionalFormatting>
  <conditionalFormatting sqref="N93">
    <cfRule type="cellIs" dxfId="140" priority="998" stopIfTrue="1" operator="between">
      <formula>#REF!</formula>
      <formula>#REF!</formula>
    </cfRule>
    <cfRule type="cellIs" dxfId="139" priority="1000" stopIfTrue="1" operator="lessThan">
      <formula>0</formula>
    </cfRule>
    <cfRule type="cellIs" dxfId="138" priority="999" stopIfTrue="1" operator="between">
      <formula>#REF!</formula>
      <formula>0</formula>
    </cfRule>
  </conditionalFormatting>
  <conditionalFormatting sqref="N112:N114">
    <cfRule type="cellIs" dxfId="137" priority="534" stopIfTrue="1" operator="lessThan">
      <formula>0</formula>
    </cfRule>
    <cfRule type="cellIs" dxfId="136" priority="533" stopIfTrue="1" operator="between">
      <formula>#REF!</formula>
      <formula>0</formula>
    </cfRule>
    <cfRule type="cellIs" dxfId="135" priority="532" stopIfTrue="1" operator="between">
      <formula>#REF!</formula>
      <formula>#REF!</formula>
    </cfRule>
  </conditionalFormatting>
  <conditionalFormatting sqref="N122">
    <cfRule type="cellIs" dxfId="134" priority="986" stopIfTrue="1" operator="lessThan">
      <formula>0</formula>
    </cfRule>
    <cfRule type="cellIs" dxfId="133" priority="985" stopIfTrue="1" operator="between">
      <formula>#REF!</formula>
      <formula>0</formula>
    </cfRule>
    <cfRule type="cellIs" dxfId="132" priority="984" stopIfTrue="1" operator="between">
      <formula>#REF!</formula>
      <formula>#REF!</formula>
    </cfRule>
  </conditionalFormatting>
  <conditionalFormatting sqref="N129">
    <cfRule type="cellIs" dxfId="131" priority="311" stopIfTrue="1" operator="between">
      <formula>#REF!</formula>
      <formula>#REF!</formula>
    </cfRule>
    <cfRule type="cellIs" dxfId="130" priority="312" stopIfTrue="1" operator="between">
      <formula>#REF!</formula>
      <formula>0</formula>
    </cfRule>
    <cfRule type="cellIs" dxfId="129" priority="313" stopIfTrue="1" operator="lessThan">
      <formula>0</formula>
    </cfRule>
  </conditionalFormatting>
  <conditionalFormatting sqref="N140">
    <cfRule type="cellIs" dxfId="128" priority="509" stopIfTrue="1" operator="lessThan">
      <formula>0</formula>
    </cfRule>
    <cfRule type="cellIs" dxfId="127" priority="507" stopIfTrue="1" operator="between">
      <formula>#REF!</formula>
      <formula>#REF!</formula>
    </cfRule>
    <cfRule type="cellIs" dxfId="126" priority="508" stopIfTrue="1" operator="between">
      <formula>#REF!</formula>
      <formula>0</formula>
    </cfRule>
  </conditionalFormatting>
  <conditionalFormatting sqref="O154">
    <cfRule type="cellIs" dxfId="125" priority="224" operator="lessThan">
      <formula>0</formula>
    </cfRule>
    <cfRule type="cellIs" dxfId="124" priority="225" operator="lessThan">
      <formula>30</formula>
    </cfRule>
  </conditionalFormatting>
  <conditionalFormatting sqref="P13">
    <cfRule type="cellIs" dxfId="123" priority="422" operator="lessThan">
      <formula>15</formula>
    </cfRule>
    <cfRule type="cellIs" dxfId="122" priority="421" operator="lessThan">
      <formula>0</formula>
    </cfRule>
  </conditionalFormatting>
  <conditionalFormatting sqref="P14">
    <cfRule type="cellIs" dxfId="121" priority="1018" operator="lessThan">
      <formula>0</formula>
    </cfRule>
    <cfRule type="cellIs" dxfId="120" priority="1017" operator="lessThanOrEqual">
      <formula>15</formula>
    </cfRule>
  </conditionalFormatting>
  <conditionalFormatting sqref="P15">
    <cfRule type="cellIs" dxfId="119" priority="104" operator="lessThan">
      <formula>20</formula>
    </cfRule>
  </conditionalFormatting>
  <conditionalFormatting sqref="P15:P16">
    <cfRule type="cellIs" dxfId="118" priority="60" operator="lessThan">
      <formula>0</formula>
    </cfRule>
  </conditionalFormatting>
  <conditionalFormatting sqref="P16">
    <cfRule type="cellIs" dxfId="117" priority="61" operator="lessThan">
      <formula>15</formula>
    </cfRule>
  </conditionalFormatting>
  <conditionalFormatting sqref="P23">
    <cfRule type="cellIs" dxfId="116" priority="890" operator="lessThan">
      <formula>15</formula>
    </cfRule>
  </conditionalFormatting>
  <conditionalFormatting sqref="P28">
    <cfRule type="cellIs" dxfId="115" priority="57" operator="lessThan">
      <formula>20</formula>
    </cfRule>
  </conditionalFormatting>
  <conditionalFormatting sqref="P28:P29">
    <cfRule type="cellIs" dxfId="114" priority="56" operator="lessThan">
      <formula>0</formula>
    </cfRule>
  </conditionalFormatting>
  <conditionalFormatting sqref="P29">
    <cfRule type="cellIs" dxfId="113" priority="59" operator="lessThan">
      <formula>15</formula>
    </cfRule>
  </conditionalFormatting>
  <conditionalFormatting sqref="P31:P33">
    <cfRule type="cellIs" dxfId="112" priority="43" operator="lessThanOrEqual">
      <formula>50</formula>
    </cfRule>
    <cfRule type="cellIs" dxfId="111" priority="44" operator="lessThan">
      <formula>0</formula>
    </cfRule>
  </conditionalFormatting>
  <conditionalFormatting sqref="P34">
    <cfRule type="cellIs" dxfId="110" priority="7" operator="lessThan">
      <formula>20</formula>
    </cfRule>
  </conditionalFormatting>
  <conditionalFormatting sqref="P38">
    <cfRule type="cellIs" dxfId="109" priority="4" operator="lessThan">
      <formula>0</formula>
    </cfRule>
    <cfRule type="cellIs" dxfId="108" priority="3" operator="lessThanOrEqual">
      <formula>50</formula>
    </cfRule>
  </conditionalFormatting>
  <conditionalFormatting sqref="P48">
    <cfRule type="cellIs" dxfId="107" priority="743" operator="lessThan">
      <formula>15</formula>
    </cfRule>
    <cfRule type="cellIs" dxfId="106" priority="742" operator="lessThan">
      <formula>0</formula>
    </cfRule>
  </conditionalFormatting>
  <conditionalFormatting sqref="P50">
    <cfRule type="cellIs" dxfId="105" priority="221" operator="lessThan">
      <formula>0</formula>
    </cfRule>
    <cfRule type="cellIs" dxfId="104" priority="222" operator="lessThan">
      <formula>26</formula>
    </cfRule>
  </conditionalFormatting>
  <conditionalFormatting sqref="P55:P57 P59">
    <cfRule type="cellIs" dxfId="103" priority="8" operator="lessThanOrEqual">
      <formula>50</formula>
    </cfRule>
  </conditionalFormatting>
  <conditionalFormatting sqref="P61 P63:P64">
    <cfRule type="cellIs" dxfId="102" priority="995" operator="lessThanOrEqual">
      <formula>15</formula>
    </cfRule>
    <cfRule type="cellIs" dxfId="101" priority="996" operator="lessThan">
      <formula>0</formula>
    </cfRule>
  </conditionalFormatting>
  <conditionalFormatting sqref="P66">
    <cfRule type="cellIs" dxfId="100" priority="276" operator="lessThan">
      <formula>30</formula>
    </cfRule>
  </conditionalFormatting>
  <conditionalFormatting sqref="P73">
    <cfRule type="cellIs" dxfId="99" priority="371" operator="lessThanOrEqual">
      <formula>15</formula>
    </cfRule>
  </conditionalFormatting>
  <conditionalFormatting sqref="P78">
    <cfRule type="cellIs" dxfId="98" priority="315" operator="lessThan">
      <formula>0</formula>
    </cfRule>
    <cfRule type="cellIs" dxfId="97" priority="316" operator="lessThanOrEqual">
      <formula>15</formula>
    </cfRule>
    <cfRule type="cellIs" dxfId="96" priority="314" operator="lessThanOrEqual">
      <formula>20</formula>
    </cfRule>
    <cfRule type="cellIs" dxfId="95" priority="317" operator="lessThan">
      <formula>0</formula>
    </cfRule>
  </conditionalFormatting>
  <conditionalFormatting sqref="P80:P81 P83 Q96">
    <cfRule type="cellIs" dxfId="94" priority="831" operator="lessThan">
      <formula>30</formula>
    </cfRule>
  </conditionalFormatting>
  <conditionalFormatting sqref="P80:P81 P83">
    <cfRule type="cellIs" dxfId="93" priority="830" operator="lessThan">
      <formula>0</formula>
    </cfRule>
  </conditionalFormatting>
  <conditionalFormatting sqref="P85">
    <cfRule type="cellIs" dxfId="92" priority="2" operator="lessThan">
      <formula>30</formula>
    </cfRule>
    <cfRule type="cellIs" dxfId="91" priority="1" operator="lessThan">
      <formula>0</formula>
    </cfRule>
  </conditionalFormatting>
  <conditionalFormatting sqref="P98">
    <cfRule type="cellIs" dxfId="90" priority="670" operator="lessThan">
      <formula>0</formula>
    </cfRule>
    <cfRule type="cellIs" dxfId="89" priority="671" operator="lessThan">
      <formula>15</formula>
    </cfRule>
  </conditionalFormatting>
  <conditionalFormatting sqref="P100">
    <cfRule type="cellIs" dxfId="88" priority="218" operator="lessThan">
      <formula>15</formula>
    </cfRule>
    <cfRule type="cellIs" dxfId="87" priority="217" operator="lessThan">
      <formula>0</formula>
    </cfRule>
  </conditionalFormatting>
  <conditionalFormatting sqref="P111:P112">
    <cfRule type="cellIs" dxfId="86" priority="972" operator="lessThanOrEqual">
      <formula>15</formula>
    </cfRule>
    <cfRule type="cellIs" dxfId="85" priority="973" operator="lessThan">
      <formula>0</formula>
    </cfRule>
  </conditionalFormatting>
  <conditionalFormatting sqref="P114">
    <cfRule type="cellIs" dxfId="84" priority="535" operator="lessThanOrEqual">
      <formula>15</formula>
    </cfRule>
    <cfRule type="cellIs" dxfId="83" priority="536" operator="lessThan">
      <formula>0</formula>
    </cfRule>
  </conditionalFormatting>
  <conditionalFormatting sqref="P122">
    <cfRule type="cellIs" dxfId="82" priority="982" operator="lessThan">
      <formula>0</formula>
    </cfRule>
    <cfRule type="cellIs" dxfId="81" priority="983" operator="lessThan">
      <formula>15</formula>
    </cfRule>
  </conditionalFormatting>
  <conditionalFormatting sqref="P125">
    <cfRule type="cellIs" dxfId="80" priority="576" operator="lessThan">
      <formula>15</formula>
    </cfRule>
    <cfRule type="cellIs" dxfId="79" priority="575" operator="lessThan">
      <formula>0</formula>
    </cfRule>
  </conditionalFormatting>
  <conditionalFormatting sqref="P128">
    <cfRule type="cellIs" dxfId="78" priority="279" operator="lessThan">
      <formula>20</formula>
    </cfRule>
  </conditionalFormatting>
  <conditionalFormatting sqref="P128:P129">
    <cfRule type="cellIs" dxfId="77" priority="278" operator="lessThan">
      <formula>0</formula>
    </cfRule>
  </conditionalFormatting>
  <conditionalFormatting sqref="P129">
    <cfRule type="cellIs" dxfId="76" priority="310" operator="lessThan">
      <formula>15</formula>
    </cfRule>
  </conditionalFormatting>
  <conditionalFormatting sqref="P131:P132">
    <cfRule type="cellIs" dxfId="75" priority="300" operator="lessThan">
      <formula>30</formula>
    </cfRule>
    <cfRule type="cellIs" dxfId="74" priority="299" operator="lessThan">
      <formula>0</formula>
    </cfRule>
  </conditionalFormatting>
  <conditionalFormatting sqref="P147">
    <cfRule type="cellIs" dxfId="73" priority="780" operator="lessThan">
      <formula>15</formula>
    </cfRule>
    <cfRule type="cellIs" dxfId="72" priority="779" operator="lessThan">
      <formula>0</formula>
    </cfRule>
  </conditionalFormatting>
  <conditionalFormatting sqref="P23:Q23">
    <cfRule type="cellIs" dxfId="71" priority="892" operator="lessThan">
      <formula>0</formula>
    </cfRule>
  </conditionalFormatting>
  <conditionalFormatting sqref="P49:Q49">
    <cfRule type="cellIs" dxfId="70" priority="231" operator="lessThan">
      <formula>15</formula>
    </cfRule>
  </conditionalFormatting>
  <conditionalFormatting sqref="P51:Q51">
    <cfRule type="cellIs" dxfId="69" priority="6" operator="lessThan">
      <formula>15</formula>
    </cfRule>
  </conditionalFormatting>
  <conditionalFormatting sqref="P73:Q73">
    <cfRule type="cellIs" dxfId="68" priority="372" operator="lessThan">
      <formula>0</formula>
    </cfRule>
  </conditionalFormatting>
  <conditionalFormatting sqref="P99:Q99">
    <cfRule type="cellIs" dxfId="67" priority="229" operator="lessThan">
      <formula>15</formula>
    </cfRule>
  </conditionalFormatting>
  <conditionalFormatting sqref="P134:Q134">
    <cfRule type="cellIs" dxfId="66" priority="255" operator="lessThan">
      <formula>0</formula>
    </cfRule>
    <cfRule type="cellIs" dxfId="65" priority="256" operator="lessThan">
      <formula>20</formula>
    </cfRule>
  </conditionalFormatting>
  <conditionalFormatting sqref="P149:Q149">
    <cfRule type="cellIs" dxfId="64" priority="227" operator="lessThan">
      <formula>15</formula>
    </cfRule>
  </conditionalFormatting>
  <conditionalFormatting sqref="P152:Q152">
    <cfRule type="cellIs" dxfId="63" priority="211" operator="lessThan">
      <formula>0</formula>
    </cfRule>
    <cfRule type="cellIs" dxfId="62" priority="212" operator="lessThan">
      <formula>10</formula>
    </cfRule>
  </conditionalFormatting>
  <conditionalFormatting sqref="Q17">
    <cfRule type="cellIs" dxfId="61" priority="1012" operator="lessThan">
      <formula>14</formula>
    </cfRule>
    <cfRule type="cellIs" dxfId="60" priority="835" operator="lessThan">
      <formula>0</formula>
    </cfRule>
  </conditionalFormatting>
  <conditionalFormatting sqref="Q18">
    <cfRule type="cellIs" dxfId="59" priority="193" operator="lessThan">
      <formula>14</formula>
    </cfRule>
    <cfRule type="cellIs" dxfId="58" priority="169" operator="lessThan">
      <formula>0</formula>
    </cfRule>
  </conditionalFormatting>
  <conditionalFormatting sqref="Q19:Q20">
    <cfRule type="cellIs" dxfId="57" priority="208" operator="lessThan">
      <formula>0</formula>
    </cfRule>
    <cfRule type="cellIs" dxfId="56" priority="209" operator="lessThan">
      <formula>14</formula>
    </cfRule>
  </conditionalFormatting>
  <conditionalFormatting sqref="Q21">
    <cfRule type="cellIs" dxfId="55" priority="903" operator="lessThan">
      <formula>714</formula>
    </cfRule>
    <cfRule type="cellIs" dxfId="54" priority="1007" operator="lessThan">
      <formula>0</formula>
    </cfRule>
  </conditionalFormatting>
  <conditionalFormatting sqref="Q23:Q27">
    <cfRule type="cellIs" dxfId="53" priority="18" operator="lessThan">
      <formula>14</formula>
    </cfRule>
  </conditionalFormatting>
  <conditionalFormatting sqref="Q26:Q27">
    <cfRule type="cellIs" dxfId="52" priority="17" operator="lessThan">
      <formula>0</formula>
    </cfRule>
  </conditionalFormatting>
  <conditionalFormatting sqref="Q30">
    <cfRule type="cellIs" dxfId="51" priority="155" operator="lessThan">
      <formula>0</formula>
    </cfRule>
    <cfRule type="cellIs" dxfId="50" priority="156" operator="lessThan">
      <formula>10</formula>
    </cfRule>
  </conditionalFormatting>
  <conditionalFormatting sqref="Q34:Q37 Q39">
    <cfRule type="cellIs" dxfId="49" priority="19" operator="lessThan">
      <formula>0</formula>
    </cfRule>
    <cfRule type="cellIs" dxfId="48" priority="20" operator="lessThan">
      <formula>10</formula>
    </cfRule>
  </conditionalFormatting>
  <conditionalFormatting sqref="Q41">
    <cfRule type="cellIs" dxfId="47" priority="1019" operator="lessThan">
      <formula>7</formula>
    </cfRule>
  </conditionalFormatting>
  <conditionalFormatting sqref="Q41:Q44">
    <cfRule type="cellIs" dxfId="46" priority="108" operator="lessThan">
      <formula>0</formula>
    </cfRule>
  </conditionalFormatting>
  <conditionalFormatting sqref="Q42:Q43">
    <cfRule type="cellIs" dxfId="45" priority="109" operator="lessThan">
      <formula>14</formula>
    </cfRule>
  </conditionalFormatting>
  <conditionalFormatting sqref="Q44">
    <cfRule type="cellIs" dxfId="44" priority="1016" operator="lessThan">
      <formula>30</formula>
    </cfRule>
  </conditionalFormatting>
  <conditionalFormatting sqref="Q54">
    <cfRule type="cellIs" dxfId="43" priority="14" operator="lessThan">
      <formula>15</formula>
    </cfRule>
  </conditionalFormatting>
  <conditionalFormatting sqref="Q58">
    <cfRule type="cellIs" dxfId="42" priority="5" operator="lessThan">
      <formula>15</formula>
    </cfRule>
  </conditionalFormatting>
  <conditionalFormatting sqref="Q67">
    <cfRule type="cellIs" dxfId="41" priority="148" operator="lessThan">
      <formula>0</formula>
    </cfRule>
    <cfRule type="cellIs" dxfId="40" priority="190" operator="lessThan">
      <formula>10</formula>
    </cfRule>
  </conditionalFormatting>
  <conditionalFormatting sqref="Q68">
    <cfRule type="cellIs" dxfId="39" priority="523" operator="lessThan">
      <formula>10</formula>
    </cfRule>
  </conditionalFormatting>
  <conditionalFormatting sqref="Q68:Q70">
    <cfRule type="cellIs" dxfId="38" priority="522" operator="lessThan">
      <formula>0</formula>
    </cfRule>
  </conditionalFormatting>
  <conditionalFormatting sqref="Q69">
    <cfRule type="cellIs" dxfId="37" priority="531" operator="lessThan">
      <formula>14</formula>
    </cfRule>
  </conditionalFormatting>
  <conditionalFormatting sqref="Q70">
    <cfRule type="cellIs" dxfId="36" priority="530" operator="lessThan">
      <formula>7</formula>
    </cfRule>
  </conditionalFormatting>
  <conditionalFormatting sqref="Q71">
    <cfRule type="cellIs" dxfId="35" priority="189" operator="lessThan">
      <formula>10</formula>
    </cfRule>
  </conditionalFormatting>
  <conditionalFormatting sqref="Q73">
    <cfRule type="cellIs" dxfId="34" priority="568" operator="lessThan">
      <formula>7</formula>
    </cfRule>
  </conditionalFormatting>
  <conditionalFormatting sqref="Q74">
    <cfRule type="cellIs" dxfId="33" priority="191" operator="lessThan">
      <formula>0</formula>
    </cfRule>
  </conditionalFormatting>
  <conditionalFormatting sqref="Q74:Q75">
    <cfRule type="cellIs" dxfId="32" priority="192" operator="lessThan">
      <formula>10</formula>
    </cfRule>
  </conditionalFormatting>
  <conditionalFormatting sqref="Q76:Q77">
    <cfRule type="cellIs" dxfId="31" priority="47" operator="lessThan">
      <formula>0</formula>
    </cfRule>
    <cfRule type="cellIs" dxfId="30" priority="48" operator="lessThan">
      <formula>10</formula>
    </cfRule>
  </conditionalFormatting>
  <conditionalFormatting sqref="Q93">
    <cfRule type="cellIs" dxfId="29" priority="898" operator="lessThan">
      <formula>7</formula>
    </cfRule>
  </conditionalFormatting>
  <conditionalFormatting sqref="Q93:Q96">
    <cfRule type="cellIs" dxfId="28" priority="165" operator="lessThan">
      <formula>0</formula>
    </cfRule>
  </conditionalFormatting>
  <conditionalFormatting sqref="Q94">
    <cfRule type="cellIs" dxfId="27" priority="991" operator="lessThan">
      <formula>10</formula>
    </cfRule>
  </conditionalFormatting>
  <conditionalFormatting sqref="Q95">
    <cfRule type="cellIs" dxfId="26" priority="1014" operator="lessThan">
      <formula>14</formula>
    </cfRule>
  </conditionalFormatting>
  <conditionalFormatting sqref="Q103">
    <cfRule type="cellIs" dxfId="25" priority="237" operator="lessThan">
      <formula>0</formula>
    </cfRule>
    <cfRule type="cellIs" dxfId="24" priority="184" operator="lessThan">
      <formula>30</formula>
    </cfRule>
  </conditionalFormatting>
  <conditionalFormatting sqref="Q115">
    <cfRule type="cellIs" dxfId="23" priority="538" operator="lessThan">
      <formula>0</formula>
    </cfRule>
    <cfRule type="cellIs" dxfId="22" priority="539" operator="lessThan">
      <formula>10</formula>
    </cfRule>
  </conditionalFormatting>
  <conditionalFormatting sqref="Q116:Q117">
    <cfRule type="cellIs" dxfId="21" priority="537" operator="lessThan">
      <formula>14</formula>
    </cfRule>
  </conditionalFormatting>
  <conditionalFormatting sqref="Q116:Q118">
    <cfRule type="cellIs" dxfId="20" priority="206" operator="lessThan">
      <formula>0</formula>
    </cfRule>
  </conditionalFormatting>
  <conditionalFormatting sqref="Q118">
    <cfRule type="cellIs" dxfId="19" priority="725" operator="lessThan">
      <formula>7</formula>
    </cfRule>
  </conditionalFormatting>
  <conditionalFormatting sqref="Q119">
    <cfRule type="cellIs" dxfId="18" priority="250" operator="lessThan">
      <formula>10</formula>
    </cfRule>
    <cfRule type="cellIs" dxfId="17" priority="249" operator="lessThan">
      <formula>0</formula>
    </cfRule>
  </conditionalFormatting>
  <conditionalFormatting sqref="Q122">
    <cfRule type="cellIs" dxfId="16" priority="976" operator="lessThan">
      <formula>14</formula>
    </cfRule>
  </conditionalFormatting>
  <conditionalFormatting sqref="Q122:Q124">
    <cfRule type="cellIs" dxfId="15" priority="445" operator="lessThan">
      <formula>0</formula>
    </cfRule>
  </conditionalFormatting>
  <conditionalFormatting sqref="Q123:Q124">
    <cfRule type="cellIs" dxfId="14" priority="717" operator="lessThan">
      <formula>10</formula>
    </cfRule>
  </conditionalFormatting>
  <conditionalFormatting sqref="Q127">
    <cfRule type="cellIs" dxfId="13" priority="975" operator="lessThan">
      <formula>10</formula>
    </cfRule>
    <cfRule type="cellIs" dxfId="12" priority="974" operator="lessThan">
      <formula>0</formula>
    </cfRule>
  </conditionalFormatting>
  <conditionalFormatting sqref="Q133">
    <cfRule type="cellIs" dxfId="11" priority="247" operator="lessThan">
      <formula>60</formula>
    </cfRule>
    <cfRule type="cellIs" dxfId="10" priority="160" operator="lessThan">
      <formula>0</formula>
    </cfRule>
  </conditionalFormatting>
  <conditionalFormatting sqref="Q135">
    <cfRule type="cellIs" dxfId="9" priority="159" operator="lessThan">
      <formula>0</formula>
    </cfRule>
    <cfRule type="cellIs" dxfId="8" priority="244" operator="lessThan">
      <formula>14</formula>
    </cfRule>
  </conditionalFormatting>
  <conditionalFormatting sqref="Q140:Q143">
    <cfRule type="cellIs" dxfId="7" priority="506" operator="lessThan">
      <formula>15</formula>
    </cfRule>
    <cfRule type="cellIs" dxfId="6" priority="501" operator="lessThan">
      <formula>0</formula>
    </cfRule>
  </conditionalFormatting>
  <conditionalFormatting sqref="Q148">
    <cfRule type="cellIs" dxfId="5" priority="246" operator="lessThan">
      <formula>20</formula>
    </cfRule>
    <cfRule type="cellIs" dxfId="4" priority="245" operator="lessThan">
      <formula>0</formula>
    </cfRule>
  </conditionalFormatting>
  <conditionalFormatting sqref="Q149">
    <cfRule type="cellIs" dxfId="3" priority="162" operator="lessThan">
      <formula>0</formula>
    </cfRule>
  </conditionalFormatting>
  <conditionalFormatting sqref="S60">
    <cfRule type="cellIs" dxfId="2" priority="904" stopIfTrue="1" operator="between">
      <formula>#REF!</formula>
      <formula>#REF!</formula>
    </cfRule>
    <cfRule type="cellIs" dxfId="1" priority="906" stopIfTrue="1" operator="lessThan">
      <formula>0</formula>
    </cfRule>
    <cfRule type="cellIs" dxfId="0" priority="905" stopIfTrue="1" operator="between">
      <formula>#REF!</formula>
      <formula>0</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customXml/itemProps4.xml><?xml version="1.0" encoding="utf-8"?>
<ds:datastoreItem xmlns:ds="http://schemas.openxmlformats.org/officeDocument/2006/customXml" ds:itemID="{2B2C1F70-ACBA-4434-BA97-9B1DA2E4F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2023-12-05T09:43:51Z</cp:lastPrinted>
  <dcterms:created xsi:type="dcterms:W3CDTF">2014-11-27T17:57:00Z</dcterms:created>
  <dcterms:modified xsi:type="dcterms:W3CDTF">2023-12-06T07:41:26Z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